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ns\AppData\Roaming\OpenText\OTEdit\EC_content_server\c170515442\"/>
    </mc:Choice>
  </mc:AlternateContent>
  <xr:revisionPtr revIDLastSave="0" documentId="13_ncr:1_{4E5D2D91-9550-42F6-A80C-691D7D28125D}" xr6:coauthVersionLast="47" xr6:coauthVersionMax="47" xr10:uidLastSave="{00000000-0000-0000-0000-000000000000}"/>
  <bookViews>
    <workbookView xWindow="-120" yWindow="-120" windowWidth="29040" windowHeight="15840" xr2:uid="{B287B10B-8A86-43C2-B645-E16D75501E7F}"/>
  </bookViews>
  <sheets>
    <sheet name="Feebate Table &amp; Graph" sheetId="1" r:id="rId1"/>
    <sheet name="Top 40 model analysis" sheetId="2" r:id="rId2"/>
  </sheets>
  <externalReferences>
    <externalReference r:id="rId3"/>
  </externalReferences>
  <definedNames>
    <definedName name="FeeScheduleSwitch">'[1]CBA summary'!$M$9</definedName>
    <definedName name="ScheduleSwitchFEB2021">'[1]CCD Schedule2'!$AB$11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26" i="2" l="1"/>
  <c r="V26" i="2" s="1"/>
  <c r="T26" i="2"/>
  <c r="P26" i="2"/>
  <c r="Q26" i="2" s="1"/>
  <c r="O26" i="2"/>
  <c r="K26" i="2"/>
  <c r="L26" i="2" s="1"/>
  <c r="J26" i="2"/>
  <c r="F25" i="2"/>
  <c r="G25" i="2" s="1"/>
  <c r="E25" i="2"/>
  <c r="U24" i="2"/>
  <c r="V24" i="2" s="1"/>
  <c r="T24" i="2"/>
  <c r="P24" i="2"/>
  <c r="Q24" i="2" s="1"/>
  <c r="O24" i="2"/>
  <c r="U23" i="2"/>
  <c r="V23" i="2" s="1"/>
  <c r="T23" i="2"/>
  <c r="P23" i="2"/>
  <c r="Q23" i="2" s="1"/>
  <c r="O23" i="2"/>
  <c r="K23" i="2"/>
  <c r="L23" i="2" s="1"/>
  <c r="J23" i="2"/>
  <c r="U22" i="2"/>
  <c r="V22" i="2" s="1"/>
  <c r="T22" i="2"/>
  <c r="P22" i="2"/>
  <c r="Q22" i="2" s="1"/>
  <c r="O22" i="2"/>
  <c r="U50" i="2"/>
  <c r="V50" i="2" s="1"/>
  <c r="T50" i="2"/>
  <c r="P50" i="2"/>
  <c r="Q50" i="2" s="1"/>
  <c r="O50" i="2"/>
  <c r="K50" i="2"/>
  <c r="L50" i="2" s="1"/>
  <c r="J50" i="2"/>
  <c r="U49" i="2"/>
  <c r="V49" i="2" s="1"/>
  <c r="T49" i="2"/>
  <c r="P49" i="2"/>
  <c r="Q49" i="2" s="1"/>
  <c r="O49" i="2"/>
  <c r="U48" i="2"/>
  <c r="V48" i="2" s="1"/>
  <c r="T48" i="2"/>
  <c r="P48" i="2"/>
  <c r="Q48" i="2" s="1"/>
  <c r="O48" i="2"/>
  <c r="U47" i="2"/>
  <c r="V47" i="2" s="1"/>
  <c r="T47" i="2"/>
  <c r="P47" i="2"/>
  <c r="Q47" i="2" s="1"/>
  <c r="O47" i="2"/>
  <c r="F47" i="2"/>
  <c r="G47" i="2" s="1"/>
  <c r="E47" i="2"/>
  <c r="U46" i="2"/>
  <c r="V46" i="2" s="1"/>
  <c r="T46" i="2"/>
  <c r="P46" i="2"/>
  <c r="Q46" i="2" s="1"/>
  <c r="O46" i="2"/>
  <c r="K46" i="2"/>
  <c r="L46" i="2" s="1"/>
  <c r="J46" i="2"/>
  <c r="T32" i="2"/>
  <c r="U32" i="2"/>
  <c r="V32" i="2" s="1"/>
  <c r="T33" i="2"/>
  <c r="U33" i="2"/>
  <c r="V33" i="2" s="1"/>
  <c r="T34" i="2"/>
  <c r="U34" i="2"/>
  <c r="V34" i="2" s="1"/>
  <c r="T35" i="2"/>
  <c r="U35" i="2"/>
  <c r="V35" i="2" s="1"/>
  <c r="T36" i="2"/>
  <c r="U36" i="2"/>
  <c r="V36" i="2" s="1"/>
  <c r="T38" i="2"/>
  <c r="U38" i="2"/>
  <c r="V38" i="2" s="1"/>
  <c r="T39" i="2"/>
  <c r="U39" i="2"/>
  <c r="V39" i="2" s="1"/>
  <c r="T41" i="2"/>
  <c r="U41" i="2"/>
  <c r="V41" i="2" s="1"/>
  <c r="T42" i="2"/>
  <c r="U42" i="2"/>
  <c r="V42" i="2" s="1"/>
  <c r="T43" i="2"/>
  <c r="U43" i="2"/>
  <c r="V43" i="2" s="1"/>
  <c r="T44" i="2"/>
  <c r="U44" i="2"/>
  <c r="V44" i="2" s="1"/>
  <c r="T45" i="2"/>
  <c r="U45" i="2"/>
  <c r="V45" i="2" s="1"/>
  <c r="O33" i="2"/>
  <c r="P33" i="2"/>
  <c r="Q33" i="2" s="1"/>
  <c r="O34" i="2"/>
  <c r="P34" i="2"/>
  <c r="Q34" i="2" s="1"/>
  <c r="O35" i="2"/>
  <c r="P35" i="2"/>
  <c r="Q35" i="2" s="1"/>
  <c r="O36" i="2"/>
  <c r="P36" i="2"/>
  <c r="Q36" i="2" s="1"/>
  <c r="O38" i="2"/>
  <c r="P38" i="2"/>
  <c r="Q38" i="2" s="1"/>
  <c r="O39" i="2"/>
  <c r="P39" i="2"/>
  <c r="Q39" i="2" s="1"/>
  <c r="O40" i="2"/>
  <c r="P40" i="2"/>
  <c r="Q40" i="2" s="1"/>
  <c r="O41" i="2"/>
  <c r="P41" i="2"/>
  <c r="Q41" i="2" s="1"/>
  <c r="O43" i="2"/>
  <c r="P43" i="2"/>
  <c r="Q43" i="2" s="1"/>
  <c r="O44" i="2"/>
  <c r="P44" i="2"/>
  <c r="Q44" i="2" s="1"/>
  <c r="O45" i="2"/>
  <c r="P45" i="2"/>
  <c r="Q45" i="2" s="1"/>
  <c r="U31" i="2"/>
  <c r="V31" i="2" s="1"/>
  <c r="T31" i="2"/>
  <c r="P31" i="2"/>
  <c r="Q31" i="2" s="1"/>
  <c r="O31" i="2"/>
  <c r="E32" i="2"/>
  <c r="F32" i="2"/>
  <c r="G32" i="2" s="1"/>
  <c r="E40" i="2"/>
  <c r="F40" i="2"/>
  <c r="G40" i="2" s="1"/>
  <c r="J34" i="2"/>
  <c r="K34" i="2"/>
  <c r="L34" i="2" s="1"/>
  <c r="J37" i="2"/>
  <c r="K37" i="2"/>
  <c r="L37" i="2" s="1"/>
  <c r="J40" i="2"/>
  <c r="K40" i="2"/>
  <c r="L40" i="2" s="1"/>
  <c r="J41" i="2"/>
  <c r="K41" i="2"/>
  <c r="L41" i="2" s="1"/>
  <c r="J42" i="2"/>
  <c r="K42" i="2"/>
  <c r="L42" i="2" s="1"/>
  <c r="F31" i="2"/>
  <c r="G31" i="2" s="1"/>
  <c r="E31" i="2"/>
  <c r="T8" i="2"/>
  <c r="U8" i="2"/>
  <c r="V8" i="2" s="1"/>
  <c r="T9" i="2"/>
  <c r="U9" i="2"/>
  <c r="V9" i="2" s="1"/>
  <c r="T12" i="2"/>
  <c r="U12" i="2"/>
  <c r="V12" i="2" s="1"/>
  <c r="T13" i="2"/>
  <c r="U13" i="2"/>
  <c r="V13" i="2" s="1"/>
  <c r="T14" i="2"/>
  <c r="U14" i="2"/>
  <c r="V14" i="2" s="1"/>
  <c r="T15" i="2"/>
  <c r="U15" i="2"/>
  <c r="V15" i="2" s="1"/>
  <c r="T17" i="2"/>
  <c r="U17" i="2"/>
  <c r="V17" i="2" s="1"/>
  <c r="T20" i="2"/>
  <c r="U20" i="2"/>
  <c r="V20" i="2" s="1"/>
  <c r="T21" i="2"/>
  <c r="U21" i="2"/>
  <c r="V21" i="2" s="1"/>
  <c r="U7" i="2"/>
  <c r="V7" i="2" s="1"/>
  <c r="T7" i="2"/>
  <c r="O8" i="2"/>
  <c r="P8" i="2"/>
  <c r="Q8" i="2" s="1"/>
  <c r="O9" i="2"/>
  <c r="P9" i="2"/>
  <c r="Q9" i="2" s="1"/>
  <c r="O10" i="2"/>
  <c r="P10" i="2"/>
  <c r="Q10" i="2" s="1"/>
  <c r="O11" i="2"/>
  <c r="P11" i="2"/>
  <c r="Q11" i="2" s="1"/>
  <c r="O13" i="2"/>
  <c r="P13" i="2"/>
  <c r="Q13" i="2" s="1"/>
  <c r="O15" i="2"/>
  <c r="P15" i="2"/>
  <c r="Q15" i="2" s="1"/>
  <c r="O16" i="2"/>
  <c r="P16" i="2"/>
  <c r="Q16" i="2" s="1"/>
  <c r="O17" i="2"/>
  <c r="P17" i="2"/>
  <c r="Q17" i="2" s="1"/>
  <c r="O18" i="2"/>
  <c r="P18" i="2"/>
  <c r="Q18" i="2" s="1"/>
  <c r="O19" i="2"/>
  <c r="P19" i="2"/>
  <c r="Q19" i="2" s="1"/>
  <c r="O20" i="2"/>
  <c r="P20" i="2"/>
  <c r="Q20" i="2" s="1"/>
  <c r="O21" i="2"/>
  <c r="P21" i="2"/>
  <c r="Q21" i="2" s="1"/>
  <c r="P7" i="2"/>
  <c r="Q7" i="2" s="1"/>
  <c r="O7" i="2"/>
  <c r="K8" i="2"/>
  <c r="L8" i="2" s="1"/>
  <c r="K10" i="2"/>
  <c r="L10" i="2" s="1"/>
  <c r="K11" i="2"/>
  <c r="L11" i="2" s="1"/>
  <c r="K12" i="2"/>
  <c r="L12" i="2" s="1"/>
  <c r="K14" i="2"/>
  <c r="L14" i="2" s="1"/>
  <c r="K15" i="2"/>
  <c r="L15" i="2" s="1"/>
  <c r="K16" i="2"/>
  <c r="L16" i="2" s="1"/>
  <c r="K18" i="2"/>
  <c r="L18" i="2" s="1"/>
  <c r="K21" i="2"/>
  <c r="L21" i="2" s="1"/>
  <c r="K7" i="2"/>
  <c r="L7" i="2" s="1"/>
  <c r="J8" i="2"/>
  <c r="J10" i="2"/>
  <c r="J11" i="2"/>
  <c r="J12" i="2"/>
  <c r="J14" i="2"/>
  <c r="J15" i="2"/>
  <c r="J16" i="2"/>
  <c r="J18" i="2"/>
  <c r="J21" i="2"/>
  <c r="J7" i="2"/>
  <c r="F10" i="2"/>
  <c r="G10" i="2" s="1"/>
  <c r="F16" i="2"/>
  <c r="G16" i="2" s="1"/>
  <c r="F18" i="2"/>
  <c r="G18" i="2" s="1"/>
  <c r="E10" i="2"/>
  <c r="E16" i="2"/>
  <c r="E18" i="2"/>
  <c r="D31" i="1"/>
  <c r="E33" i="1" l="1"/>
  <c r="E31" i="1"/>
  <c r="E29" i="1"/>
  <c r="E26" i="1"/>
  <c r="E23" i="1"/>
  <c r="E22" i="1"/>
  <c r="E19" i="1"/>
  <c r="E36" i="1"/>
  <c r="D36" i="1"/>
  <c r="D33" i="1"/>
  <c r="D29" i="1"/>
  <c r="D26" i="1"/>
  <c r="D23" i="1"/>
  <c r="D22" i="1"/>
  <c r="D19" i="1"/>
  <c r="B19" i="1"/>
  <c r="C19" i="1"/>
  <c r="B23" i="1"/>
  <c r="C23" i="1"/>
  <c r="B26" i="1"/>
  <c r="C26" i="1"/>
  <c r="B29" i="1"/>
  <c r="C29" i="1"/>
  <c r="B31" i="1"/>
  <c r="C31" i="1"/>
  <c r="B33" i="1"/>
  <c r="C33" i="1"/>
  <c r="B36" i="1"/>
  <c r="C36" i="1"/>
  <c r="K36" i="1"/>
  <c r="L36" i="1"/>
  <c r="E145" i="1" l="1" a="1"/>
  <c r="E145" i="1" s="1"/>
  <c r="D138" i="1" a="1"/>
  <c r="D138" i="1" s="1"/>
  <c r="K19" i="2" s="1"/>
  <c r="C22" i="1"/>
  <c r="D221" i="1" a="1"/>
  <c r="D221" i="1" s="1"/>
  <c r="D152" i="1" a="1"/>
  <c r="D152" i="1" s="1"/>
  <c r="D189" i="1" a="1"/>
  <c r="D189" i="1" s="1"/>
  <c r="E261" i="1" a="1"/>
  <c r="E261" i="1" s="1"/>
  <c r="D69" i="1" a="1"/>
  <c r="D69" i="1" s="1"/>
  <c r="D94" i="1" a="1"/>
  <c r="D94" i="1" s="1"/>
  <c r="D197" i="1" a="1"/>
  <c r="D197" i="1" s="1"/>
  <c r="E131" i="1" a="1"/>
  <c r="E131" i="1" s="1"/>
  <c r="E227" i="1" a="1"/>
  <c r="E227" i="1" s="1"/>
  <c r="D130" i="1" a="1"/>
  <c r="D130" i="1" s="1"/>
  <c r="D204" i="1" a="1"/>
  <c r="D204" i="1" s="1"/>
  <c r="E138" i="1" a="1"/>
  <c r="E138" i="1" s="1"/>
  <c r="E252" i="1" a="1"/>
  <c r="E252" i="1" s="1"/>
  <c r="D144" i="1" a="1"/>
  <c r="D144" i="1" s="1"/>
  <c r="D230" i="1" a="1"/>
  <c r="D230" i="1" s="1"/>
  <c r="E167" i="1" a="1"/>
  <c r="E167" i="1" s="1"/>
  <c r="E276" i="1" a="1"/>
  <c r="E276" i="1" s="1"/>
  <c r="E48" i="1" a="1"/>
  <c r="E48" i="1" s="1"/>
  <c r="E188" i="1" a="1"/>
  <c r="E188" i="1" s="1"/>
  <c r="E304" i="1" a="1"/>
  <c r="E304" i="1" s="1"/>
  <c r="D37" i="1" a="1"/>
  <c r="D37" i="1" s="1"/>
  <c r="D160" i="1" a="1"/>
  <c r="D160" i="1" s="1"/>
  <c r="E54" i="1" a="1"/>
  <c r="E54" i="1" s="1"/>
  <c r="E195" i="1" a="1"/>
  <c r="E195" i="1" s="1"/>
  <c r="E319" i="1" a="1"/>
  <c r="E319" i="1" s="1"/>
  <c r="D62" i="1" a="1"/>
  <c r="D62" i="1" s="1"/>
  <c r="D181" i="1" a="1"/>
  <c r="D181" i="1" s="1"/>
  <c r="E103" i="1" a="1"/>
  <c r="E103" i="1" s="1"/>
  <c r="E202" i="1" a="1"/>
  <c r="E202" i="1" s="1"/>
  <c r="E109" i="1" a="1"/>
  <c r="E109" i="1" s="1"/>
  <c r="E218" i="1" a="1"/>
  <c r="E218" i="1" s="1"/>
  <c r="E334" i="1" a="1"/>
  <c r="E334" i="1" s="1"/>
  <c r="E322" i="1" a="1"/>
  <c r="E322" i="1" s="1"/>
  <c r="E306" i="1" a="1"/>
  <c r="E306" i="1" s="1"/>
  <c r="E290" i="1" a="1"/>
  <c r="E290" i="1" s="1"/>
  <c r="E274" i="1" a="1"/>
  <c r="E274" i="1" s="1"/>
  <c r="E258" i="1" a="1"/>
  <c r="E258" i="1" s="1"/>
  <c r="E242" i="1" a="1"/>
  <c r="E242" i="1" s="1"/>
  <c r="E226" i="1" a="1"/>
  <c r="E226" i="1" s="1"/>
  <c r="E210" i="1" a="1"/>
  <c r="E210" i="1" s="1"/>
  <c r="E333" i="1" a="1"/>
  <c r="E333" i="1" s="1"/>
  <c r="E327" i="1" a="1"/>
  <c r="E327" i="1" s="1"/>
  <c r="E321" i="1" a="1"/>
  <c r="E321" i="1" s="1"/>
  <c r="E316" i="1" a="1"/>
  <c r="E316" i="1" s="1"/>
  <c r="E311" i="1" a="1"/>
  <c r="E311" i="1" s="1"/>
  <c r="E305" i="1" a="1"/>
  <c r="E305" i="1" s="1"/>
  <c r="E300" i="1" a="1"/>
  <c r="E300" i="1" s="1"/>
  <c r="E295" i="1" a="1"/>
  <c r="E295" i="1" s="1"/>
  <c r="E289" i="1" a="1"/>
  <c r="E289" i="1" s="1"/>
  <c r="E284" i="1" a="1"/>
  <c r="E284" i="1" s="1"/>
  <c r="E279" i="1" a="1"/>
  <c r="E279" i="1" s="1"/>
  <c r="E273" i="1" a="1"/>
  <c r="E273" i="1" s="1"/>
  <c r="E268" i="1" a="1"/>
  <c r="E268" i="1" s="1"/>
  <c r="F46" i="2" s="1"/>
  <c r="E263" i="1" a="1"/>
  <c r="E263" i="1" s="1"/>
  <c r="E332" i="1" a="1"/>
  <c r="E332" i="1" s="1"/>
  <c r="E326" i="1" a="1"/>
  <c r="E326" i="1" s="1"/>
  <c r="E310" i="1" a="1"/>
  <c r="E310" i="1" s="1"/>
  <c r="E294" i="1" a="1"/>
  <c r="E294" i="1" s="1"/>
  <c r="E278" i="1" a="1"/>
  <c r="E278" i="1" s="1"/>
  <c r="E262" i="1" a="1"/>
  <c r="E262" i="1" s="1"/>
  <c r="E246" i="1" a="1"/>
  <c r="E246" i="1" s="1"/>
  <c r="E230" i="1" a="1"/>
  <c r="E230" i="1" s="1"/>
  <c r="E214" i="1" a="1"/>
  <c r="E214" i="1" s="1"/>
  <c r="E198" i="1" a="1"/>
  <c r="E198" i="1" s="1"/>
  <c r="F37" i="2" s="1"/>
  <c r="E182" i="1" a="1"/>
  <c r="E182" i="1" s="1"/>
  <c r="E166" i="1" a="1"/>
  <c r="E166" i="1" s="1"/>
  <c r="E150" i="1" a="1"/>
  <c r="E150" i="1" s="1"/>
  <c r="E134" i="1" a="1"/>
  <c r="E134" i="1" s="1"/>
  <c r="E118" i="1" a="1"/>
  <c r="E118" i="1" s="1"/>
  <c r="E102" i="1" a="1"/>
  <c r="E102" i="1" s="1"/>
  <c r="E97" i="1" a="1"/>
  <c r="E97" i="1" s="1"/>
  <c r="P37" i="2" s="1"/>
  <c r="E93" i="1" a="1"/>
  <c r="E93" i="1" s="1"/>
  <c r="E89" i="1" a="1"/>
  <c r="E89" i="1" s="1"/>
  <c r="E85" i="1" a="1"/>
  <c r="E85" i="1" s="1"/>
  <c r="E81" i="1" a="1"/>
  <c r="E81" i="1" s="1"/>
  <c r="E77" i="1" a="1"/>
  <c r="E77" i="1" s="1"/>
  <c r="E73" i="1" a="1"/>
  <c r="E73" i="1" s="1"/>
  <c r="E69" i="1" a="1"/>
  <c r="E69" i="1" s="1"/>
  <c r="E65" i="1" a="1"/>
  <c r="E65" i="1" s="1"/>
  <c r="E61" i="1" a="1"/>
  <c r="E61" i="1" s="1"/>
  <c r="E57" i="1" a="1"/>
  <c r="E57" i="1" s="1"/>
  <c r="E53" i="1" a="1"/>
  <c r="E53" i="1" s="1"/>
  <c r="E49" i="1" a="1"/>
  <c r="E49" i="1" s="1"/>
  <c r="E45" i="1" a="1"/>
  <c r="E45" i="1" s="1"/>
  <c r="E41" i="1" a="1"/>
  <c r="E41" i="1" s="1"/>
  <c r="E37" i="1" a="1"/>
  <c r="E37" i="1" s="1"/>
  <c r="E337" i="1" a="1"/>
  <c r="E337" i="1" s="1"/>
  <c r="E331" i="1" a="1"/>
  <c r="E331" i="1" s="1"/>
  <c r="E314" i="1" a="1"/>
  <c r="E314" i="1" s="1"/>
  <c r="E298" i="1" a="1"/>
  <c r="E298" i="1" s="1"/>
  <c r="E282" i="1" a="1"/>
  <c r="E282" i="1" s="1"/>
  <c r="E266" i="1" a="1"/>
  <c r="E266" i="1" s="1"/>
  <c r="E329" i="1" a="1"/>
  <c r="E329" i="1" s="1"/>
  <c r="E318" i="1" a="1"/>
  <c r="E318" i="1" s="1"/>
  <c r="E302" i="1" a="1"/>
  <c r="E302" i="1" s="1"/>
  <c r="E286" i="1" a="1"/>
  <c r="E286" i="1" s="1"/>
  <c r="E270" i="1" a="1"/>
  <c r="E270" i="1" s="1"/>
  <c r="E254" i="1" a="1"/>
  <c r="E254" i="1" s="1"/>
  <c r="E238" i="1" a="1"/>
  <c r="E238" i="1" s="1"/>
  <c r="E222" i="1" a="1"/>
  <c r="E222" i="1" s="1"/>
  <c r="E206" i="1" a="1"/>
  <c r="E206" i="1" s="1"/>
  <c r="E190" i="1" a="1"/>
  <c r="E190" i="1" s="1"/>
  <c r="E174" i="1" a="1"/>
  <c r="E174" i="1" s="1"/>
  <c r="E158" i="1" a="1"/>
  <c r="E158" i="1" s="1"/>
  <c r="E142" i="1" a="1"/>
  <c r="E142" i="1" s="1"/>
  <c r="K36" i="2" s="1"/>
  <c r="E126" i="1" a="1"/>
  <c r="E126" i="1" s="1"/>
  <c r="K31" i="2" s="1"/>
  <c r="E110" i="1" a="1"/>
  <c r="E110" i="1" s="1"/>
  <c r="E95" i="1" a="1"/>
  <c r="E95" i="1" s="1"/>
  <c r="E91" i="1" a="1"/>
  <c r="E91" i="1" s="1"/>
  <c r="E87" i="1" a="1"/>
  <c r="E87" i="1" s="1"/>
  <c r="E83" i="1" a="1"/>
  <c r="E83" i="1" s="1"/>
  <c r="E79" i="1" a="1"/>
  <c r="E79" i="1" s="1"/>
  <c r="E75" i="1" a="1"/>
  <c r="E75" i="1" s="1"/>
  <c r="E71" i="1" a="1"/>
  <c r="E71" i="1" s="1"/>
  <c r="E67" i="1" a="1"/>
  <c r="E67" i="1" s="1"/>
  <c r="E63" i="1" a="1"/>
  <c r="E63" i="1" s="1"/>
  <c r="E59" i="1" a="1"/>
  <c r="E59" i="1" s="1"/>
  <c r="E55" i="1" a="1"/>
  <c r="E55" i="1" s="1"/>
  <c r="E51" i="1" a="1"/>
  <c r="E51" i="1" s="1"/>
  <c r="E47" i="1" a="1"/>
  <c r="E47" i="1" s="1"/>
  <c r="E43" i="1" a="1"/>
  <c r="E43" i="1" s="1"/>
  <c r="E39" i="1" a="1"/>
  <c r="E39" i="1" s="1"/>
  <c r="E328" i="1" a="1"/>
  <c r="E328" i="1" s="1"/>
  <c r="E313" i="1" a="1"/>
  <c r="E313" i="1" s="1"/>
  <c r="E299" i="1" a="1"/>
  <c r="E299" i="1" s="1"/>
  <c r="E285" i="1" a="1"/>
  <c r="E285" i="1" s="1"/>
  <c r="E271" i="1" a="1"/>
  <c r="E271" i="1" s="1"/>
  <c r="E257" i="1" a="1"/>
  <c r="E257" i="1" s="1"/>
  <c r="E249" i="1" a="1"/>
  <c r="E249" i="1" s="1"/>
  <c r="E240" i="1" a="1"/>
  <c r="E240" i="1" s="1"/>
  <c r="E232" i="1" a="1"/>
  <c r="E232" i="1" s="1"/>
  <c r="E215" i="1" a="1"/>
  <c r="E215" i="1" s="1"/>
  <c r="E207" i="1" a="1"/>
  <c r="E207" i="1" s="1"/>
  <c r="E192" i="1" a="1"/>
  <c r="E192" i="1" s="1"/>
  <c r="E185" i="1" a="1"/>
  <c r="E185" i="1" s="1"/>
  <c r="E178" i="1" a="1"/>
  <c r="E178" i="1" s="1"/>
  <c r="E171" i="1" a="1"/>
  <c r="E171" i="1" s="1"/>
  <c r="E164" i="1" a="1"/>
  <c r="E164" i="1" s="1"/>
  <c r="E149" i="1" a="1"/>
  <c r="E149" i="1" s="1"/>
  <c r="E143" i="1" a="1"/>
  <c r="E143" i="1" s="1"/>
  <c r="E128" i="1" a="1"/>
  <c r="E128" i="1" s="1"/>
  <c r="E121" i="1" a="1"/>
  <c r="E121" i="1" s="1"/>
  <c r="E114" i="1" a="1"/>
  <c r="E114" i="1" s="1"/>
  <c r="E107" i="1" a="1"/>
  <c r="E107" i="1" s="1"/>
  <c r="E100" i="1" a="1"/>
  <c r="E100" i="1" s="1"/>
  <c r="E94" i="1" a="1"/>
  <c r="E94" i="1" s="1"/>
  <c r="E78" i="1" a="1"/>
  <c r="E78" i="1" s="1"/>
  <c r="E62" i="1" a="1"/>
  <c r="E62" i="1" s="1"/>
  <c r="E46" i="1" a="1"/>
  <c r="E46" i="1" s="1"/>
  <c r="E325" i="1" a="1"/>
  <c r="E325" i="1" s="1"/>
  <c r="E312" i="1" a="1"/>
  <c r="E312" i="1" s="1"/>
  <c r="E297" i="1" a="1"/>
  <c r="E297" i="1" s="1"/>
  <c r="E283" i="1" a="1"/>
  <c r="E283" i="1" s="1"/>
  <c r="E269" i="1" a="1"/>
  <c r="E269" i="1" s="1"/>
  <c r="E256" i="1" a="1"/>
  <c r="E256" i="1" s="1"/>
  <c r="E248" i="1" a="1"/>
  <c r="E248" i="1" s="1"/>
  <c r="E231" i="1" a="1"/>
  <c r="E231" i="1" s="1"/>
  <c r="E223" i="1" a="1"/>
  <c r="E223" i="1" s="1"/>
  <c r="E213" i="1" a="1"/>
  <c r="E213" i="1" s="1"/>
  <c r="E205" i="1" a="1"/>
  <c r="E205" i="1" s="1"/>
  <c r="E199" i="1" a="1"/>
  <c r="E199" i="1" s="1"/>
  <c r="F48" i="2" s="1"/>
  <c r="E184" i="1" a="1"/>
  <c r="E184" i="1" s="1"/>
  <c r="E177" i="1" a="1"/>
  <c r="E177" i="1" s="1"/>
  <c r="E170" i="1" a="1"/>
  <c r="E170" i="1" s="1"/>
  <c r="E163" i="1" a="1"/>
  <c r="E163" i="1" s="1"/>
  <c r="E156" i="1" a="1"/>
  <c r="E156" i="1" s="1"/>
  <c r="E141" i="1" a="1"/>
  <c r="E141" i="1" s="1"/>
  <c r="E135" i="1" a="1"/>
  <c r="E135" i="1" s="1"/>
  <c r="E120" i="1" a="1"/>
  <c r="E120" i="1" s="1"/>
  <c r="E113" i="1" a="1"/>
  <c r="E113" i="1" s="1"/>
  <c r="E106" i="1" a="1"/>
  <c r="E106" i="1" s="1"/>
  <c r="E99" i="1" a="1"/>
  <c r="E99" i="1" s="1"/>
  <c r="E88" i="1" a="1"/>
  <c r="E88" i="1" s="1"/>
  <c r="E72" i="1" a="1"/>
  <c r="E72" i="1" s="1"/>
  <c r="E56" i="1" a="1"/>
  <c r="E56" i="1" s="1"/>
  <c r="E40" i="1" a="1"/>
  <c r="E40" i="1" s="1"/>
  <c r="E324" i="1" a="1"/>
  <c r="E324" i="1" s="1"/>
  <c r="E309" i="1" a="1"/>
  <c r="E309" i="1" s="1"/>
  <c r="E296" i="1" a="1"/>
  <c r="E296" i="1" s="1"/>
  <c r="E281" i="1" a="1"/>
  <c r="E281" i="1" s="1"/>
  <c r="E267" i="1" a="1"/>
  <c r="E267" i="1" s="1"/>
  <c r="E247" i="1" a="1"/>
  <c r="E247" i="1" s="1"/>
  <c r="E239" i="1" a="1"/>
  <c r="E239" i="1" s="1"/>
  <c r="E229" i="1" a="1"/>
  <c r="E229" i="1" s="1"/>
  <c r="E221" i="1" a="1"/>
  <c r="E221" i="1" s="1"/>
  <c r="E197" i="1" a="1"/>
  <c r="E197" i="1" s="1"/>
  <c r="E191" i="1" a="1"/>
  <c r="E191" i="1" s="1"/>
  <c r="E176" i="1" a="1"/>
  <c r="E176" i="1" s="1"/>
  <c r="F35" i="2" s="1"/>
  <c r="E169" i="1" a="1"/>
  <c r="E169" i="1" s="1"/>
  <c r="E162" i="1" a="1"/>
  <c r="E162" i="1" s="1"/>
  <c r="E155" i="1" a="1"/>
  <c r="E155" i="1" s="1"/>
  <c r="F34" i="2" s="1"/>
  <c r="E148" i="1" a="1"/>
  <c r="E148" i="1" s="1"/>
  <c r="E133" i="1" a="1"/>
  <c r="E133" i="1" s="1"/>
  <c r="E127" i="1" a="1"/>
  <c r="E127" i="1" s="1"/>
  <c r="K49" i="2" s="1"/>
  <c r="E112" i="1" a="1"/>
  <c r="E112" i="1" s="1"/>
  <c r="E105" i="1" a="1"/>
  <c r="E105" i="1" s="1"/>
  <c r="P32" i="2" s="1"/>
  <c r="E98" i="1" a="1"/>
  <c r="E98" i="1" s="1"/>
  <c r="E82" i="1" a="1"/>
  <c r="E82" i="1" s="1"/>
  <c r="E66" i="1" a="1"/>
  <c r="E66" i="1" s="1"/>
  <c r="E50" i="1" a="1"/>
  <c r="E50" i="1" s="1"/>
  <c r="E323" i="1" a="1"/>
  <c r="E323" i="1" s="1"/>
  <c r="E308" i="1" a="1"/>
  <c r="E308" i="1" s="1"/>
  <c r="E293" i="1" a="1"/>
  <c r="E293" i="1" s="1"/>
  <c r="E280" i="1" a="1"/>
  <c r="E280" i="1" s="1"/>
  <c r="E265" i="1" a="1"/>
  <c r="E265" i="1" s="1"/>
  <c r="E255" i="1" a="1"/>
  <c r="E255" i="1" s="1"/>
  <c r="E245" i="1" a="1"/>
  <c r="E245" i="1" s="1"/>
  <c r="E237" i="1" a="1"/>
  <c r="E237" i="1" s="1"/>
  <c r="E220" i="1" a="1"/>
  <c r="E220" i="1" s="1"/>
  <c r="F43" i="2" s="1"/>
  <c r="E212" i="1" a="1"/>
  <c r="E212" i="1" s="1"/>
  <c r="E204" i="1" a="1"/>
  <c r="E204" i="1" s="1"/>
  <c r="F33" i="2" s="1"/>
  <c r="E189" i="1" a="1"/>
  <c r="E189" i="1" s="1"/>
  <c r="E183" i="1" a="1"/>
  <c r="E183" i="1" s="1"/>
  <c r="E168" i="1" a="1"/>
  <c r="E168" i="1" s="1"/>
  <c r="E161" i="1" a="1"/>
  <c r="E161" i="1" s="1"/>
  <c r="E154" i="1" a="1"/>
  <c r="E154" i="1" s="1"/>
  <c r="F49" i="2" s="1"/>
  <c r="E147" i="1" a="1"/>
  <c r="E147" i="1" s="1"/>
  <c r="E140" i="1" a="1"/>
  <c r="E140" i="1" s="1"/>
  <c r="E125" i="1" a="1"/>
  <c r="E125" i="1" s="1"/>
  <c r="E119" i="1" a="1"/>
  <c r="E119" i="1" s="1"/>
  <c r="E104" i="1" a="1"/>
  <c r="E104" i="1" s="1"/>
  <c r="E92" i="1" a="1"/>
  <c r="E92" i="1" s="1"/>
  <c r="E76" i="1" a="1"/>
  <c r="E76" i="1" s="1"/>
  <c r="E60" i="1" a="1"/>
  <c r="E60" i="1" s="1"/>
  <c r="E44" i="1" a="1"/>
  <c r="E44" i="1" s="1"/>
  <c r="E70" i="1" a="1"/>
  <c r="E70" i="1" s="1"/>
  <c r="E336" i="1" a="1"/>
  <c r="E336" i="1" s="1"/>
  <c r="E320" i="1" a="1"/>
  <c r="E320" i="1" s="1"/>
  <c r="E307" i="1" a="1"/>
  <c r="E307" i="1" s="1"/>
  <c r="E292" i="1" a="1"/>
  <c r="E292" i="1" s="1"/>
  <c r="E277" i="1" a="1"/>
  <c r="E277" i="1" s="1"/>
  <c r="E264" i="1" a="1"/>
  <c r="E264" i="1" s="1"/>
  <c r="E253" i="1" a="1"/>
  <c r="E253" i="1" s="1"/>
  <c r="E236" i="1" a="1"/>
  <c r="E236" i="1" s="1"/>
  <c r="E228" i="1" a="1"/>
  <c r="E228" i="1" s="1"/>
  <c r="E219" i="1" a="1"/>
  <c r="E219" i="1" s="1"/>
  <c r="F50" i="2" s="1"/>
  <c r="E211" i="1" a="1"/>
  <c r="E211" i="1" s="1"/>
  <c r="E203" i="1" a="1"/>
  <c r="E203" i="1" s="1"/>
  <c r="E196" i="1" a="1"/>
  <c r="E196" i="1" s="1"/>
  <c r="E181" i="1" a="1"/>
  <c r="E181" i="1" s="1"/>
  <c r="E175" i="1" a="1"/>
  <c r="E175" i="1" s="1"/>
  <c r="E160" i="1" a="1"/>
  <c r="E160" i="1" s="1"/>
  <c r="E153" i="1" a="1"/>
  <c r="E153" i="1" s="1"/>
  <c r="E146" i="1" a="1"/>
  <c r="E146" i="1" s="1"/>
  <c r="E139" i="1" a="1"/>
  <c r="E139" i="1" s="1"/>
  <c r="E132" i="1" a="1"/>
  <c r="E132" i="1" s="1"/>
  <c r="E117" i="1" a="1"/>
  <c r="E117" i="1" s="1"/>
  <c r="E111" i="1" a="1"/>
  <c r="E111" i="1" s="1"/>
  <c r="E86" i="1" a="1"/>
  <c r="E86" i="1" s="1"/>
  <c r="E317" i="1" a="1"/>
  <c r="E317" i="1" s="1"/>
  <c r="E303" i="1" a="1"/>
  <c r="E303" i="1" s="1"/>
  <c r="E288" i="1" a="1"/>
  <c r="E288" i="1" s="1"/>
  <c r="E275" i="1" a="1"/>
  <c r="E275" i="1" s="1"/>
  <c r="E260" i="1" a="1"/>
  <c r="E260" i="1" s="1"/>
  <c r="E251" i="1" a="1"/>
  <c r="E251" i="1" s="1"/>
  <c r="E243" i="1" a="1"/>
  <c r="E243" i="1" s="1"/>
  <c r="F42" i="2" s="1"/>
  <c r="E234" i="1" a="1"/>
  <c r="E234" i="1" s="1"/>
  <c r="E225" i="1" a="1"/>
  <c r="E225" i="1" s="1"/>
  <c r="E217" i="1" a="1"/>
  <c r="E217" i="1" s="1"/>
  <c r="F44" i="2" s="1"/>
  <c r="E208" i="1" a="1"/>
  <c r="E208" i="1" s="1"/>
  <c r="K43" i="2" s="1"/>
  <c r="E201" i="1" a="1"/>
  <c r="E201" i="1" s="1"/>
  <c r="E194" i="1" a="1"/>
  <c r="E194" i="1" s="1"/>
  <c r="E187" i="1" a="1"/>
  <c r="E187" i="1" s="1"/>
  <c r="E180" i="1" a="1"/>
  <c r="E180" i="1" s="1"/>
  <c r="E165" i="1" a="1"/>
  <c r="E165" i="1" s="1"/>
  <c r="F36" i="2" s="1"/>
  <c r="E159" i="1" a="1"/>
  <c r="E159" i="1" s="1"/>
  <c r="E144" i="1" a="1"/>
  <c r="E144" i="1" s="1"/>
  <c r="K45" i="2" s="1"/>
  <c r="E137" i="1" a="1"/>
  <c r="E137" i="1" s="1"/>
  <c r="E130" i="1" a="1"/>
  <c r="E130" i="1" s="1"/>
  <c r="E123" i="1" a="1"/>
  <c r="E123" i="1" s="1"/>
  <c r="E116" i="1" a="1"/>
  <c r="E116" i="1" s="1"/>
  <c r="E101" i="1" a="1"/>
  <c r="E101" i="1" s="1"/>
  <c r="P42" i="2" s="1"/>
  <c r="E90" i="1" a="1"/>
  <c r="E90" i="1" s="1"/>
  <c r="E74" i="1" a="1"/>
  <c r="E74" i="1" s="1"/>
  <c r="E58" i="1" a="1"/>
  <c r="E58" i="1" s="1"/>
  <c r="E42" i="1" a="1"/>
  <c r="E42" i="1" s="1"/>
  <c r="E330" i="1" a="1"/>
  <c r="E330" i="1" s="1"/>
  <c r="E315" i="1" a="1"/>
  <c r="E315" i="1" s="1"/>
  <c r="E301" i="1" a="1"/>
  <c r="E301" i="1" s="1"/>
  <c r="E287" i="1" a="1"/>
  <c r="E287" i="1" s="1"/>
  <c r="E272" i="1" a="1"/>
  <c r="E272" i="1" s="1"/>
  <c r="E259" i="1" a="1"/>
  <c r="E259" i="1" s="1"/>
  <c r="E250" i="1" a="1"/>
  <c r="E250" i="1" s="1"/>
  <c r="E241" i="1" a="1"/>
  <c r="E241" i="1" s="1"/>
  <c r="E233" i="1" a="1"/>
  <c r="E233" i="1" s="1"/>
  <c r="E224" i="1" a="1"/>
  <c r="E224" i="1" s="1"/>
  <c r="E216" i="1" a="1"/>
  <c r="E216" i="1" s="1"/>
  <c r="E200" i="1" a="1"/>
  <c r="E200" i="1" s="1"/>
  <c r="E193" i="1" a="1"/>
  <c r="E193" i="1" s="1"/>
  <c r="E186" i="1" a="1"/>
  <c r="E186" i="1" s="1"/>
  <c r="E179" i="1" a="1"/>
  <c r="E179" i="1" s="1"/>
  <c r="E172" i="1" a="1"/>
  <c r="E172" i="1" s="1"/>
  <c r="K48" i="2" s="1"/>
  <c r="E157" i="1" a="1"/>
  <c r="E157" i="1" s="1"/>
  <c r="F38" i="2" s="1"/>
  <c r="E151" i="1" a="1"/>
  <c r="E151" i="1" s="1"/>
  <c r="E136" i="1" a="1"/>
  <c r="E136" i="1" s="1"/>
  <c r="E129" i="1" a="1"/>
  <c r="E129" i="1" s="1"/>
  <c r="E122" i="1" a="1"/>
  <c r="E122" i="1" s="1"/>
  <c r="E115" i="1" a="1"/>
  <c r="E115" i="1" s="1"/>
  <c r="E108" i="1" a="1"/>
  <c r="E108" i="1" s="1"/>
  <c r="E84" i="1" a="1"/>
  <c r="E84" i="1" s="1"/>
  <c r="E68" i="1" a="1"/>
  <c r="E68" i="1" s="1"/>
  <c r="E52" i="1" a="1"/>
  <c r="E52" i="1" s="1"/>
  <c r="E38" i="1" a="1"/>
  <c r="E38" i="1" s="1"/>
  <c r="E64" i="1" a="1"/>
  <c r="E64" i="1" s="1"/>
  <c r="E96" i="1" a="1"/>
  <c r="E96" i="1" s="1"/>
  <c r="E152" i="1" a="1"/>
  <c r="E152" i="1" s="1"/>
  <c r="E209" i="1" a="1"/>
  <c r="E209" i="1" s="1"/>
  <c r="E291" i="1" a="1"/>
  <c r="E291" i="1" s="1"/>
  <c r="E173" i="1" a="1"/>
  <c r="E173" i="1" s="1"/>
  <c r="F45" i="2" s="1"/>
  <c r="E235" i="1" a="1"/>
  <c r="E235" i="1" s="1"/>
  <c r="E335" i="1" a="1"/>
  <c r="E335" i="1" s="1"/>
  <c r="E80" i="1" a="1"/>
  <c r="E80" i="1" s="1"/>
  <c r="E124" i="1" a="1"/>
  <c r="E124" i="1" s="1"/>
  <c r="E244" i="1" a="1"/>
  <c r="E244" i="1" s="1"/>
  <c r="D205" i="1" a="1"/>
  <c r="D205" i="1" s="1"/>
  <c r="F19" i="2" s="1"/>
  <c r="D317" i="1" a="1"/>
  <c r="D317" i="1" s="1"/>
  <c r="D239" i="1" a="1"/>
  <c r="D239" i="1" s="1"/>
  <c r="D273" i="1" a="1"/>
  <c r="D273" i="1" s="1"/>
  <c r="D315" i="1" a="1"/>
  <c r="D315" i="1" s="1"/>
  <c r="D57" i="1" a="1"/>
  <c r="D57" i="1" s="1"/>
  <c r="D124" i="1" a="1"/>
  <c r="D124" i="1" s="1"/>
  <c r="D167" i="1" a="1"/>
  <c r="D167" i="1" s="1"/>
  <c r="F9" i="2" s="1"/>
  <c r="D214" i="1" a="1"/>
  <c r="D214" i="1" s="1"/>
  <c r="D247" i="1" a="1"/>
  <c r="D247" i="1" s="1"/>
  <c r="D316" i="1" a="1"/>
  <c r="D316" i="1" s="1"/>
  <c r="D38" i="1" a="1"/>
  <c r="D38" i="1" s="1"/>
  <c r="D77" i="1" a="1"/>
  <c r="D77" i="1" s="1"/>
  <c r="D147" i="1" a="1"/>
  <c r="D147" i="1" s="1"/>
  <c r="D198" i="1" a="1"/>
  <c r="D198" i="1" s="1"/>
  <c r="D231" i="1" a="1"/>
  <c r="D231" i="1" s="1"/>
  <c r="F14" i="2" s="1"/>
  <c r="D283" i="1" a="1"/>
  <c r="D283" i="1" s="1"/>
  <c r="D90" i="1" a="1"/>
  <c r="D90" i="1" s="1"/>
  <c r="D97" i="1" a="1"/>
  <c r="D97" i="1" s="1"/>
  <c r="D103" i="1" a="1"/>
  <c r="D103" i="1" s="1"/>
  <c r="D111" i="1" a="1"/>
  <c r="D111" i="1" s="1"/>
  <c r="D119" i="1" a="1"/>
  <c r="D119" i="1" s="1"/>
  <c r="D162" i="1" a="1"/>
  <c r="D162" i="1" s="1"/>
  <c r="D170" i="1" a="1"/>
  <c r="D170" i="1" s="1"/>
  <c r="D176" i="1" a="1"/>
  <c r="D176" i="1" s="1"/>
  <c r="D184" i="1" a="1"/>
  <c r="D184" i="1" s="1"/>
  <c r="D192" i="1" a="1"/>
  <c r="D192" i="1" s="1"/>
  <c r="D208" i="1" a="1"/>
  <c r="D208" i="1" s="1"/>
  <c r="D215" i="1" a="1"/>
  <c r="D215" i="1" s="1"/>
  <c r="D225" i="1" a="1"/>
  <c r="D225" i="1" s="1"/>
  <c r="D234" i="1" a="1"/>
  <c r="D234" i="1" s="1"/>
  <c r="D258" i="1" a="1"/>
  <c r="D258" i="1" s="1"/>
  <c r="D267" i="1" a="1"/>
  <c r="D267" i="1" s="1"/>
  <c r="D277" i="1" a="1"/>
  <c r="D277" i="1" s="1"/>
  <c r="D284" i="1" a="1"/>
  <c r="D284" i="1" s="1"/>
  <c r="D301" i="1" a="1"/>
  <c r="D301" i="1" s="1"/>
  <c r="D310" i="1" a="1"/>
  <c r="D310" i="1" s="1"/>
  <c r="D319" i="1" a="1"/>
  <c r="D319" i="1" s="1"/>
  <c r="D336" i="1" a="1"/>
  <c r="D336" i="1" s="1"/>
  <c r="D290" i="1" a="1"/>
  <c r="D290" i="1" s="1"/>
  <c r="D263" i="1" a="1"/>
  <c r="D263" i="1" s="1"/>
  <c r="D306" i="1" a="1"/>
  <c r="D306" i="1" s="1"/>
  <c r="D332" i="1" a="1"/>
  <c r="D332" i="1" s="1"/>
  <c r="D50" i="1" a="1"/>
  <c r="D50" i="1" s="1"/>
  <c r="D89" i="1" a="1"/>
  <c r="D89" i="1" s="1"/>
  <c r="D110" i="1" a="1"/>
  <c r="D110" i="1" s="1"/>
  <c r="D161" i="1" a="1"/>
  <c r="D161" i="1" s="1"/>
  <c r="D183" i="1" a="1"/>
  <c r="D183" i="1" s="1"/>
  <c r="F20" i="2" s="1"/>
  <c r="D223" i="1" a="1"/>
  <c r="D223" i="1" s="1"/>
  <c r="D257" i="1" a="1"/>
  <c r="D257" i="1" s="1"/>
  <c r="D299" i="1" a="1"/>
  <c r="D299" i="1" s="1"/>
  <c r="D333" i="1" a="1"/>
  <c r="D333" i="1" s="1"/>
  <c r="D45" i="1" a="1"/>
  <c r="D45" i="1" s="1"/>
  <c r="D125" i="1" a="1"/>
  <c r="D125" i="1" s="1"/>
  <c r="D139" i="1" a="1"/>
  <c r="D139" i="1" s="1"/>
  <c r="D207" i="1" a="1"/>
  <c r="D207" i="1" s="1"/>
  <c r="D241" i="1" a="1"/>
  <c r="D241" i="1" s="1"/>
  <c r="D274" i="1" a="1"/>
  <c r="D274" i="1" s="1"/>
  <c r="D300" i="1" a="1"/>
  <c r="D300" i="1" s="1"/>
  <c r="D335" i="1" a="1"/>
  <c r="D335" i="1" s="1"/>
  <c r="D65" i="1" a="1"/>
  <c r="D65" i="1" s="1"/>
  <c r="D46" i="1" a="1"/>
  <c r="D46" i="1" s="1"/>
  <c r="D78" i="1" a="1"/>
  <c r="D78" i="1" s="1"/>
  <c r="D134" i="1" a="1"/>
  <c r="D134" i="1" s="1"/>
  <c r="D142" i="1" a="1"/>
  <c r="D142" i="1" s="1"/>
  <c r="D156" i="1" a="1"/>
  <c r="D156" i="1" s="1"/>
  <c r="D199" i="1" a="1"/>
  <c r="D199" i="1" s="1"/>
  <c r="F13" i="2" s="1"/>
  <c r="D218" i="1" a="1"/>
  <c r="D218" i="1" s="1"/>
  <c r="D251" i="1" a="1"/>
  <c r="D251" i="1" s="1"/>
  <c r="D268" i="1" a="1"/>
  <c r="D268" i="1" s="1"/>
  <c r="D294" i="1" a="1"/>
  <c r="D294" i="1" s="1"/>
  <c r="D320" i="1" a="1"/>
  <c r="D320" i="1" s="1"/>
  <c r="D337" i="1" a="1"/>
  <c r="D337" i="1" s="1"/>
  <c r="D41" i="1" a="1"/>
  <c r="D41" i="1" s="1"/>
  <c r="D66" i="1" a="1"/>
  <c r="D66" i="1" s="1"/>
  <c r="D73" i="1" a="1"/>
  <c r="D73" i="1" s="1"/>
  <c r="D98" i="1" a="1"/>
  <c r="D98" i="1" s="1"/>
  <c r="D106" i="1" a="1"/>
  <c r="D106" i="1" s="1"/>
  <c r="D112" i="1" a="1"/>
  <c r="D112" i="1" s="1"/>
  <c r="D120" i="1" a="1"/>
  <c r="D120" i="1" s="1"/>
  <c r="D128" i="1" a="1"/>
  <c r="D128" i="1" s="1"/>
  <c r="D149" i="1" a="1"/>
  <c r="D149" i="1" s="1"/>
  <c r="D157" i="1" a="1"/>
  <c r="D157" i="1" s="1"/>
  <c r="D165" i="1" a="1"/>
  <c r="D165" i="1" s="1"/>
  <c r="D171" i="1" a="1"/>
  <c r="D171" i="1" s="1"/>
  <c r="D179" i="1" a="1"/>
  <c r="D179" i="1" s="1"/>
  <c r="D202" i="1" a="1"/>
  <c r="D202" i="1" s="1"/>
  <c r="D226" i="1" a="1"/>
  <c r="D226" i="1" s="1"/>
  <c r="F12" i="2" s="1"/>
  <c r="D235" i="1" a="1"/>
  <c r="D235" i="1" s="1"/>
  <c r="D245" i="1" a="1"/>
  <c r="D245" i="1" s="1"/>
  <c r="D252" i="1" a="1"/>
  <c r="D252" i="1" s="1"/>
  <c r="D269" i="1" a="1"/>
  <c r="D269" i="1" s="1"/>
  <c r="F7" i="2" s="1"/>
  <c r="D278" i="1" a="1"/>
  <c r="D278" i="1" s="1"/>
  <c r="D287" i="1" a="1"/>
  <c r="D287" i="1" s="1"/>
  <c r="D304" i="1" a="1"/>
  <c r="D304" i="1" s="1"/>
  <c r="D311" i="1" a="1"/>
  <c r="D311" i="1" s="1"/>
  <c r="D321" i="1" a="1"/>
  <c r="D321" i="1" s="1"/>
  <c r="D330" i="1" a="1"/>
  <c r="D330" i="1" s="1"/>
  <c r="D256" i="1" a="1"/>
  <c r="D256" i="1" s="1"/>
  <c r="D282" i="1" a="1"/>
  <c r="D282" i="1" s="1"/>
  <c r="D325" i="1" a="1"/>
  <c r="D325" i="1" s="1"/>
  <c r="D82" i="1" a="1"/>
  <c r="D82" i="1" s="1"/>
  <c r="D116" i="1" a="1"/>
  <c r="D116" i="1" s="1"/>
  <c r="D153" i="1" a="1"/>
  <c r="D153" i="1" s="1"/>
  <c r="D175" i="1" a="1"/>
  <c r="D175" i="1" s="1"/>
  <c r="F22" i="2" s="1"/>
  <c r="D240" i="1" a="1"/>
  <c r="D240" i="1" s="1"/>
  <c r="D266" i="1" a="1"/>
  <c r="D266" i="1" s="1"/>
  <c r="D309" i="1" a="1"/>
  <c r="D309" i="1" s="1"/>
  <c r="D70" i="1" a="1"/>
  <c r="D70" i="1" s="1"/>
  <c r="D117" i="1" a="1"/>
  <c r="D117" i="1" s="1"/>
  <c r="D133" i="1" a="1"/>
  <c r="D133" i="1" s="1"/>
  <c r="D190" i="1" a="1"/>
  <c r="D190" i="1" s="1"/>
  <c r="D224" i="1" a="1"/>
  <c r="D224" i="1" s="1"/>
  <c r="D250" i="1" a="1"/>
  <c r="D250" i="1" s="1"/>
  <c r="D293" i="1" a="1"/>
  <c r="D293" i="1" s="1"/>
  <c r="F15" i="2" s="1"/>
  <c r="D326" i="1" a="1"/>
  <c r="D326" i="1" s="1"/>
  <c r="D58" i="1" a="1"/>
  <c r="D58" i="1" s="1"/>
  <c r="D53" i="1" a="1"/>
  <c r="D53" i="1" s="1"/>
  <c r="D85" i="1" a="1"/>
  <c r="D85" i="1" s="1"/>
  <c r="D126" i="1" a="1"/>
  <c r="D126" i="1" s="1"/>
  <c r="K20" i="2" s="1"/>
  <c r="D148" i="1" a="1"/>
  <c r="D148" i="1" s="1"/>
  <c r="D185" i="1" a="1"/>
  <c r="D185" i="1" s="1"/>
  <c r="D193" i="1" a="1"/>
  <c r="D193" i="1" s="1"/>
  <c r="F17" i="2" s="1"/>
  <c r="D209" i="1" a="1"/>
  <c r="D209" i="1" s="1"/>
  <c r="D242" i="1" a="1"/>
  <c r="D242" i="1" s="1"/>
  <c r="D261" i="1" a="1"/>
  <c r="D261" i="1" s="1"/>
  <c r="D285" i="1" a="1"/>
  <c r="D285" i="1" s="1"/>
  <c r="D303" i="1" a="1"/>
  <c r="D303" i="1" s="1"/>
  <c r="D327" i="1" a="1"/>
  <c r="D327" i="1" s="1"/>
  <c r="D54" i="1" a="1"/>
  <c r="D54" i="1" s="1"/>
  <c r="D61" i="1" a="1"/>
  <c r="D61" i="1" s="1"/>
  <c r="D86" i="1" a="1"/>
  <c r="D86" i="1" s="1"/>
  <c r="D93" i="1" a="1"/>
  <c r="D93" i="1" s="1"/>
  <c r="D121" i="1" a="1"/>
  <c r="D121" i="1" s="1"/>
  <c r="D129" i="1" a="1"/>
  <c r="D129" i="1" s="1"/>
  <c r="D135" i="1" a="1"/>
  <c r="D135" i="1" s="1"/>
  <c r="K17" i="2" s="1"/>
  <c r="D143" i="1" a="1"/>
  <c r="D143" i="1" s="1"/>
  <c r="K9" i="2" s="1"/>
  <c r="D151" i="1" a="1"/>
  <c r="D151" i="1" s="1"/>
  <c r="D194" i="1" a="1"/>
  <c r="D194" i="1" s="1"/>
  <c r="D210" i="1" a="1"/>
  <c r="D210" i="1" s="1"/>
  <c r="D219" i="1" a="1"/>
  <c r="D219" i="1" s="1"/>
  <c r="F11" i="2" s="1"/>
  <c r="D229" i="1" a="1"/>
  <c r="D229" i="1" s="1"/>
  <c r="D236" i="1" a="1"/>
  <c r="D236" i="1" s="1"/>
  <c r="D253" i="1" a="1"/>
  <c r="D253" i="1" s="1"/>
  <c r="D262" i="1" a="1"/>
  <c r="D262" i="1" s="1"/>
  <c r="D271" i="1" a="1"/>
  <c r="D271" i="1" s="1"/>
  <c r="D288" i="1" a="1"/>
  <c r="D288" i="1" s="1"/>
  <c r="D295" i="1" a="1"/>
  <c r="D295" i="1" s="1"/>
  <c r="D305" i="1" a="1"/>
  <c r="D305" i="1" s="1"/>
  <c r="D314" i="1" a="1"/>
  <c r="D314" i="1" s="1"/>
  <c r="D324" i="1" a="1"/>
  <c r="D324" i="1" s="1"/>
  <c r="D308" i="1" a="1"/>
  <c r="D308" i="1" s="1"/>
  <c r="D292" i="1" a="1"/>
  <c r="D292" i="1" s="1"/>
  <c r="D276" i="1" a="1"/>
  <c r="D276" i="1" s="1"/>
  <c r="D260" i="1" a="1"/>
  <c r="D260" i="1" s="1"/>
  <c r="D244" i="1" a="1"/>
  <c r="D244" i="1" s="1"/>
  <c r="D228" i="1" a="1"/>
  <c r="D228" i="1" s="1"/>
  <c r="D212" i="1" a="1"/>
  <c r="D212" i="1" s="1"/>
  <c r="D196" i="1" a="1"/>
  <c r="D196" i="1" s="1"/>
  <c r="D187" i="1" a="1"/>
  <c r="D187" i="1" s="1"/>
  <c r="D178" i="1" a="1"/>
  <c r="D178" i="1" s="1"/>
  <c r="D169" i="1" a="1"/>
  <c r="D169" i="1" s="1"/>
  <c r="D164" i="1" a="1"/>
  <c r="D164" i="1" s="1"/>
  <c r="D155" i="1" a="1"/>
  <c r="D155" i="1" s="1"/>
  <c r="D146" i="1" a="1"/>
  <c r="D146" i="1" s="1"/>
  <c r="D137" i="1" a="1"/>
  <c r="D137" i="1" s="1"/>
  <c r="D132" i="1" a="1"/>
  <c r="D132" i="1" s="1"/>
  <c r="K22" i="2" s="1"/>
  <c r="D123" i="1" a="1"/>
  <c r="D123" i="1" s="1"/>
  <c r="D114" i="1" a="1"/>
  <c r="D114" i="1" s="1"/>
  <c r="D105" i="1" a="1"/>
  <c r="D105" i="1" s="1"/>
  <c r="D100" i="1" a="1"/>
  <c r="D100" i="1" s="1"/>
  <c r="D96" i="1" a="1"/>
  <c r="D96" i="1" s="1"/>
  <c r="D92" i="1" a="1"/>
  <c r="D92" i="1" s="1"/>
  <c r="D88" i="1" a="1"/>
  <c r="D88" i="1" s="1"/>
  <c r="D84" i="1" a="1"/>
  <c r="D84" i="1" s="1"/>
  <c r="P12" i="2" s="1"/>
  <c r="D80" i="1" a="1"/>
  <c r="D80" i="1" s="1"/>
  <c r="D76" i="1" a="1"/>
  <c r="D76" i="1" s="1"/>
  <c r="D72" i="1" a="1"/>
  <c r="D72" i="1" s="1"/>
  <c r="D68" i="1" a="1"/>
  <c r="D68" i="1" s="1"/>
  <c r="D64" i="1" a="1"/>
  <c r="D64" i="1" s="1"/>
  <c r="D60" i="1" a="1"/>
  <c r="D60" i="1" s="1"/>
  <c r="D56" i="1" a="1"/>
  <c r="D56" i="1" s="1"/>
  <c r="P25" i="2" s="1"/>
  <c r="D52" i="1" a="1"/>
  <c r="D52" i="1" s="1"/>
  <c r="D48" i="1" a="1"/>
  <c r="D48" i="1" s="1"/>
  <c r="D44" i="1" a="1"/>
  <c r="D44" i="1" s="1"/>
  <c r="D40" i="1" a="1"/>
  <c r="D40" i="1" s="1"/>
  <c r="D334" i="1" a="1"/>
  <c r="D334" i="1" s="1"/>
  <c r="D329" i="1" a="1"/>
  <c r="D329" i="1" s="1"/>
  <c r="D323" i="1" a="1"/>
  <c r="D323" i="1" s="1"/>
  <c r="D318" i="1" a="1"/>
  <c r="D318" i="1" s="1"/>
  <c r="D313" i="1" a="1"/>
  <c r="D313" i="1" s="1"/>
  <c r="D307" i="1" a="1"/>
  <c r="D307" i="1" s="1"/>
  <c r="D302" i="1" a="1"/>
  <c r="D302" i="1" s="1"/>
  <c r="D297" i="1" a="1"/>
  <c r="D297" i="1" s="1"/>
  <c r="D291" i="1" a="1"/>
  <c r="D291" i="1" s="1"/>
  <c r="D286" i="1" a="1"/>
  <c r="D286" i="1" s="1"/>
  <c r="D281" i="1" a="1"/>
  <c r="D281" i="1" s="1"/>
  <c r="D275" i="1" a="1"/>
  <c r="D275" i="1" s="1"/>
  <c r="F8" i="2" s="1"/>
  <c r="D270" i="1" a="1"/>
  <c r="D270" i="1" s="1"/>
  <c r="D265" i="1" a="1"/>
  <c r="D265" i="1" s="1"/>
  <c r="D259" i="1" a="1"/>
  <c r="D259" i="1" s="1"/>
  <c r="F24" i="2" s="1"/>
  <c r="D254" i="1" a="1"/>
  <c r="D254" i="1" s="1"/>
  <c r="D249" i="1" a="1"/>
  <c r="D249" i="1" s="1"/>
  <c r="D243" i="1" a="1"/>
  <c r="D243" i="1" s="1"/>
  <c r="D238" i="1" a="1"/>
  <c r="D238" i="1" s="1"/>
  <c r="D233" i="1" a="1"/>
  <c r="D233" i="1" s="1"/>
  <c r="F21" i="2" s="1"/>
  <c r="D227" i="1" a="1"/>
  <c r="D227" i="1" s="1"/>
  <c r="D222" i="1" a="1"/>
  <c r="D222" i="1" s="1"/>
  <c r="D217" i="1" a="1"/>
  <c r="D217" i="1" s="1"/>
  <c r="D211" i="1" a="1"/>
  <c r="D211" i="1" s="1"/>
  <c r="D206" i="1" a="1"/>
  <c r="D206" i="1" s="1"/>
  <c r="D201" i="1" a="1"/>
  <c r="D201" i="1" s="1"/>
  <c r="D191" i="1" a="1"/>
  <c r="D191" i="1" s="1"/>
  <c r="D182" i="1" a="1"/>
  <c r="D182" i="1" s="1"/>
  <c r="D173" i="1" a="1"/>
  <c r="D173" i="1" s="1"/>
  <c r="D168" i="1" a="1"/>
  <c r="D168" i="1" s="1"/>
  <c r="D159" i="1" a="1"/>
  <c r="D159" i="1" s="1"/>
  <c r="D150" i="1" a="1"/>
  <c r="D150" i="1" s="1"/>
  <c r="D141" i="1" a="1"/>
  <c r="D141" i="1" s="1"/>
  <c r="D136" i="1" a="1"/>
  <c r="D136" i="1" s="1"/>
  <c r="D127" i="1" a="1"/>
  <c r="D127" i="1" s="1"/>
  <c r="D118" i="1" a="1"/>
  <c r="D118" i="1" s="1"/>
  <c r="D109" i="1" a="1"/>
  <c r="D109" i="1" s="1"/>
  <c r="D104" i="1" a="1"/>
  <c r="D104" i="1" s="1"/>
  <c r="D328" i="1" a="1"/>
  <c r="D328" i="1" s="1"/>
  <c r="D312" i="1" a="1"/>
  <c r="D312" i="1" s="1"/>
  <c r="D296" i="1" a="1"/>
  <c r="D296" i="1" s="1"/>
  <c r="D280" i="1" a="1"/>
  <c r="D280" i="1" s="1"/>
  <c r="F26" i="2" s="1"/>
  <c r="D264" i="1" a="1"/>
  <c r="D264" i="1" s="1"/>
  <c r="D248" i="1" a="1"/>
  <c r="D248" i="1" s="1"/>
  <c r="D232" i="1" a="1"/>
  <c r="D232" i="1" s="1"/>
  <c r="D216" i="1" a="1"/>
  <c r="D216" i="1" s="1"/>
  <c r="D200" i="1" a="1"/>
  <c r="D200" i="1" s="1"/>
  <c r="D195" i="1" a="1"/>
  <c r="D195" i="1" s="1"/>
  <c r="D186" i="1" a="1"/>
  <c r="D186" i="1" s="1"/>
  <c r="D177" i="1" a="1"/>
  <c r="D177" i="1" s="1"/>
  <c r="D172" i="1" a="1"/>
  <c r="D172" i="1" s="1"/>
  <c r="D163" i="1" a="1"/>
  <c r="D163" i="1" s="1"/>
  <c r="D154" i="1" a="1"/>
  <c r="D154" i="1" s="1"/>
  <c r="D145" i="1" a="1"/>
  <c r="D145" i="1" s="1"/>
  <c r="D140" i="1" a="1"/>
  <c r="D140" i="1" s="1"/>
  <c r="D131" i="1" a="1"/>
  <c r="D131" i="1" s="1"/>
  <c r="D122" i="1" a="1"/>
  <c r="D122" i="1" s="1"/>
  <c r="D113" i="1" a="1"/>
  <c r="D113" i="1" s="1"/>
  <c r="D108" i="1" a="1"/>
  <c r="D108" i="1" s="1"/>
  <c r="D99" i="1" a="1"/>
  <c r="D99" i="1" s="1"/>
  <c r="D95" i="1" a="1"/>
  <c r="D95" i="1" s="1"/>
  <c r="D91" i="1" a="1"/>
  <c r="D91" i="1" s="1"/>
  <c r="D87" i="1" a="1"/>
  <c r="D87" i="1" s="1"/>
  <c r="D83" i="1" a="1"/>
  <c r="D83" i="1" s="1"/>
  <c r="D79" i="1" a="1"/>
  <c r="D79" i="1" s="1"/>
  <c r="D75" i="1" a="1"/>
  <c r="D75" i="1" s="1"/>
  <c r="P14" i="2" s="1"/>
  <c r="D71" i="1" a="1"/>
  <c r="D71" i="1" s="1"/>
  <c r="D67" i="1" a="1"/>
  <c r="D67" i="1" s="1"/>
  <c r="D63" i="1" a="1"/>
  <c r="D63" i="1" s="1"/>
  <c r="D59" i="1" a="1"/>
  <c r="D59" i="1" s="1"/>
  <c r="D55" i="1" a="1"/>
  <c r="D55" i="1" s="1"/>
  <c r="D51" i="1" a="1"/>
  <c r="D51" i="1" s="1"/>
  <c r="D47" i="1" a="1"/>
  <c r="D47" i="1" s="1"/>
  <c r="D43" i="1" a="1"/>
  <c r="D43" i="1" s="1"/>
  <c r="D39" i="1" a="1"/>
  <c r="D39" i="1" s="1"/>
  <c r="D102" i="1" a="1"/>
  <c r="D102" i="1" s="1"/>
  <c r="D42" i="1" a="1"/>
  <c r="D42" i="1" s="1"/>
  <c r="D49" i="1" a="1"/>
  <c r="D49" i="1" s="1"/>
  <c r="D74" i="1" a="1"/>
  <c r="D74" i="1" s="1"/>
  <c r="D81" i="1" a="1"/>
  <c r="D81" i="1" s="1"/>
  <c r="D101" i="1" a="1"/>
  <c r="D101" i="1" s="1"/>
  <c r="D107" i="1" a="1"/>
  <c r="D107" i="1" s="1"/>
  <c r="D115" i="1" a="1"/>
  <c r="D115" i="1" s="1"/>
  <c r="D158" i="1" a="1"/>
  <c r="D158" i="1" s="1"/>
  <c r="K13" i="2" s="1"/>
  <c r="D166" i="1" a="1"/>
  <c r="D166" i="1" s="1"/>
  <c r="D174" i="1" a="1"/>
  <c r="D174" i="1" s="1"/>
  <c r="D180" i="1" a="1"/>
  <c r="D180" i="1" s="1"/>
  <c r="D188" i="1" a="1"/>
  <c r="D188" i="1" s="1"/>
  <c r="D203" i="1" a="1"/>
  <c r="D203" i="1" s="1"/>
  <c r="D213" i="1" a="1"/>
  <c r="D213" i="1" s="1"/>
  <c r="D220" i="1" a="1"/>
  <c r="D220" i="1" s="1"/>
  <c r="D237" i="1" a="1"/>
  <c r="D237" i="1" s="1"/>
  <c r="D246" i="1" a="1"/>
  <c r="D246" i="1" s="1"/>
  <c r="D255" i="1" a="1"/>
  <c r="D255" i="1" s="1"/>
  <c r="D272" i="1" a="1"/>
  <c r="D272" i="1" s="1"/>
  <c r="D279" i="1" a="1"/>
  <c r="D279" i="1" s="1"/>
  <c r="D289" i="1" a="1"/>
  <c r="D289" i="1" s="1"/>
  <c r="D298" i="1" a="1"/>
  <c r="D298" i="1" s="1"/>
  <c r="D322" i="1" a="1"/>
  <c r="D322" i="1" s="1"/>
  <c r="D331" i="1" a="1"/>
  <c r="D331" i="1" s="1"/>
  <c r="C334" i="1" a="1"/>
  <c r="C334" i="1" s="1"/>
  <c r="C183" i="1" a="1"/>
  <c r="C183" i="1" s="1"/>
  <c r="C322" i="1" a="1"/>
  <c r="C322" i="1" s="1"/>
  <c r="C152" i="1" a="1"/>
  <c r="C152" i="1" s="1"/>
  <c r="C285" i="1" a="1"/>
  <c r="C285" i="1" s="1"/>
  <c r="B22" i="1"/>
  <c r="B157" i="1" s="1" a="1"/>
  <c r="B157" i="1" s="1"/>
  <c r="C330" i="1" a="1"/>
  <c r="C330" i="1" s="1"/>
  <c r="C314" i="1" a="1"/>
  <c r="C314" i="1" s="1"/>
  <c r="C311" i="1" a="1"/>
  <c r="C311" i="1" s="1"/>
  <c r="C41" i="1" a="1"/>
  <c r="C41" i="1" s="1"/>
  <c r="C56" i="1" a="1"/>
  <c r="C56" i="1" s="1"/>
  <c r="C82" i="1" a="1"/>
  <c r="C82" i="1" s="1"/>
  <c r="C121" i="1" a="1"/>
  <c r="C121" i="1" s="1"/>
  <c r="C141" i="1" a="1"/>
  <c r="C141" i="1" s="1"/>
  <c r="C149" i="1" a="1"/>
  <c r="C149" i="1" s="1"/>
  <c r="C151" i="1" a="1"/>
  <c r="C151" i="1" s="1"/>
  <c r="C76" i="1" a="1"/>
  <c r="C76" i="1" s="1"/>
  <c r="C87" i="1" a="1"/>
  <c r="C87" i="1" s="1"/>
  <c r="C92" i="1" a="1"/>
  <c r="C92" i="1" s="1"/>
  <c r="C98" i="1" a="1"/>
  <c r="C98" i="1" s="1"/>
  <c r="C103" i="1" a="1"/>
  <c r="C103" i="1" s="1"/>
  <c r="C119" i="1" a="1"/>
  <c r="C119" i="1" s="1"/>
  <c r="C125" i="1" a="1"/>
  <c r="C125" i="1" s="1"/>
  <c r="C129" i="1" a="1"/>
  <c r="C129" i="1" s="1"/>
  <c r="C133" i="1" a="1"/>
  <c r="C133" i="1" s="1"/>
  <c r="C137" i="1" a="1"/>
  <c r="C137" i="1" s="1"/>
  <c r="C143" i="1" a="1"/>
  <c r="C143" i="1" s="1"/>
  <c r="C145" i="1" a="1"/>
  <c r="C145" i="1" s="1"/>
  <c r="C153" i="1" a="1"/>
  <c r="C153" i="1" s="1"/>
  <c r="C156" i="1" a="1"/>
  <c r="C156" i="1" s="1"/>
  <c r="C163" i="1" a="1"/>
  <c r="C163" i="1" s="1"/>
  <c r="C166" i="1" a="1"/>
  <c r="C166" i="1" s="1"/>
  <c r="C172" i="1" a="1"/>
  <c r="C172" i="1" s="1"/>
  <c r="J48" i="2" s="1"/>
  <c r="C179" i="1" a="1"/>
  <c r="C179" i="1" s="1"/>
  <c r="C196" i="1" a="1"/>
  <c r="C196" i="1" s="1"/>
  <c r="C206" i="1" a="1"/>
  <c r="C206" i="1" s="1"/>
  <c r="C61" i="1" a="1"/>
  <c r="C61" i="1" s="1"/>
  <c r="C68" i="1" a="1"/>
  <c r="C68" i="1" s="1"/>
  <c r="C77" i="1" a="1"/>
  <c r="C77" i="1" s="1"/>
  <c r="C127" i="1" a="1"/>
  <c r="C127" i="1" s="1"/>
  <c r="J49" i="2" s="1"/>
  <c r="C135" i="1" a="1"/>
  <c r="C135" i="1" s="1"/>
  <c r="C159" i="1" a="1"/>
  <c r="C159" i="1" s="1"/>
  <c r="C169" i="1" a="1"/>
  <c r="C169" i="1" s="1"/>
  <c r="C175" i="1" a="1"/>
  <c r="C175" i="1" s="1"/>
  <c r="C182" i="1" a="1"/>
  <c r="C182" i="1" s="1"/>
  <c r="C189" i="1" a="1"/>
  <c r="C189" i="1" s="1"/>
  <c r="C193" i="1" a="1"/>
  <c r="C193" i="1" s="1"/>
  <c r="C212" i="1" a="1"/>
  <c r="C212" i="1" s="1"/>
  <c r="C216" i="1" a="1"/>
  <c r="C216" i="1" s="1"/>
  <c r="C220" i="1" a="1"/>
  <c r="C220" i="1" s="1"/>
  <c r="E43" i="2" s="1"/>
  <c r="C224" i="1" a="1"/>
  <c r="C224" i="1" s="1"/>
  <c r="C81" i="1" a="1"/>
  <c r="C81" i="1" s="1"/>
  <c r="C99" i="1" a="1"/>
  <c r="C99" i="1" s="1"/>
  <c r="C126" i="1" a="1"/>
  <c r="C126" i="1" s="1"/>
  <c r="J31" i="2" s="1"/>
  <c r="C136" i="1" a="1"/>
  <c r="C136" i="1" s="1"/>
  <c r="C164" i="1" a="1"/>
  <c r="C164" i="1" s="1"/>
  <c r="C170" i="1" a="1"/>
  <c r="C170" i="1" s="1"/>
  <c r="C178" i="1" a="1"/>
  <c r="C178" i="1" s="1"/>
  <c r="C213" i="1" a="1"/>
  <c r="C213" i="1" s="1"/>
  <c r="C227" i="1" a="1"/>
  <c r="C227" i="1" s="1"/>
  <c r="C241" i="1" a="1"/>
  <c r="C241" i="1" s="1"/>
  <c r="C244" i="1" a="1"/>
  <c r="C244" i="1" s="1"/>
  <c r="C251" i="1" a="1"/>
  <c r="C251" i="1" s="1"/>
  <c r="C256" i="1" a="1"/>
  <c r="C256" i="1" s="1"/>
  <c r="C130" i="1" a="1"/>
  <c r="C130" i="1" s="1"/>
  <c r="C146" i="1" a="1"/>
  <c r="C146" i="1" s="1"/>
  <c r="C155" i="1" a="1"/>
  <c r="C155" i="1" s="1"/>
  <c r="E34" i="2" s="1"/>
  <c r="C157" i="1" a="1"/>
  <c r="C157" i="1" s="1"/>
  <c r="E38" i="2" s="1"/>
  <c r="C176" i="1" a="1"/>
  <c r="C176" i="1" s="1"/>
  <c r="E35" i="2" s="1"/>
  <c r="C191" i="1" a="1"/>
  <c r="C191" i="1" s="1"/>
  <c r="C195" i="1" a="1"/>
  <c r="C195" i="1" s="1"/>
  <c r="C210" i="1" a="1"/>
  <c r="C210" i="1" s="1"/>
  <c r="C218" i="1" a="1"/>
  <c r="C218" i="1" s="1"/>
  <c r="C230" i="1" a="1"/>
  <c r="C230" i="1" s="1"/>
  <c r="C236" i="1" a="1"/>
  <c r="C236" i="1" s="1"/>
  <c r="C240" i="1" a="1"/>
  <c r="C240" i="1" s="1"/>
  <c r="C247" i="1" a="1"/>
  <c r="C247" i="1" s="1"/>
  <c r="C255" i="1" a="1"/>
  <c r="C255" i="1" s="1"/>
  <c r="C259" i="1" a="1"/>
  <c r="C259" i="1" s="1"/>
  <c r="C112" i="1" a="1"/>
  <c r="C112" i="1" s="1"/>
  <c r="C150" i="1" a="1"/>
  <c r="C150" i="1" s="1"/>
  <c r="C180" i="1" a="1"/>
  <c r="C180" i="1" s="1"/>
  <c r="C184" i="1" a="1"/>
  <c r="C184" i="1" s="1"/>
  <c r="C188" i="1" a="1"/>
  <c r="C188" i="1" s="1"/>
  <c r="C197" i="1" a="1"/>
  <c r="C197" i="1" s="1"/>
  <c r="C199" i="1" a="1"/>
  <c r="C199" i="1" s="1"/>
  <c r="E48" i="2" s="1"/>
  <c r="C215" i="1" a="1"/>
  <c r="C215" i="1" s="1"/>
  <c r="C221" i="1" a="1"/>
  <c r="C221" i="1" s="1"/>
  <c r="C233" i="1" a="1"/>
  <c r="C233" i="1" s="1"/>
  <c r="C262" i="1" a="1"/>
  <c r="C262" i="1" s="1"/>
  <c r="C74" i="1" a="1"/>
  <c r="C74" i="1" s="1"/>
  <c r="C161" i="1" a="1"/>
  <c r="C161" i="1" s="1"/>
  <c r="C165" i="1" a="1"/>
  <c r="C165" i="1" s="1"/>
  <c r="E36" i="2" s="1"/>
  <c r="C171" i="1" a="1"/>
  <c r="C171" i="1" s="1"/>
  <c r="C186" i="1" a="1"/>
  <c r="C186" i="1" s="1"/>
  <c r="C201" i="1" a="1"/>
  <c r="C201" i="1" s="1"/>
  <c r="C203" i="1" a="1"/>
  <c r="C203" i="1" s="1"/>
  <c r="C205" i="1" a="1"/>
  <c r="C205" i="1" s="1"/>
  <c r="C226" i="1" a="1"/>
  <c r="C226" i="1" s="1"/>
  <c r="C243" i="1" a="1"/>
  <c r="C243" i="1" s="1"/>
  <c r="E42" i="2" s="1"/>
  <c r="C250" i="1" a="1"/>
  <c r="C250" i="1" s="1"/>
  <c r="C64" i="1" a="1"/>
  <c r="C64" i="1" s="1"/>
  <c r="C114" i="1" a="1"/>
  <c r="C114" i="1" s="1"/>
  <c r="C118" i="1" a="1"/>
  <c r="C118" i="1" s="1"/>
  <c r="C122" i="1" a="1"/>
  <c r="C122" i="1" s="1"/>
  <c r="C128" i="1" a="1"/>
  <c r="C128" i="1" s="1"/>
  <c r="C134" i="1" a="1"/>
  <c r="C134" i="1" s="1"/>
  <c r="C144" i="1" a="1"/>
  <c r="C144" i="1" s="1"/>
  <c r="J45" i="2" s="1"/>
  <c r="C167" i="1" a="1"/>
  <c r="C167" i="1" s="1"/>
  <c r="C173" i="1" a="1"/>
  <c r="C173" i="1" s="1"/>
  <c r="E45" i="2" s="1"/>
  <c r="C192" i="1" a="1"/>
  <c r="C192" i="1" s="1"/>
  <c r="C207" i="1" a="1"/>
  <c r="C207" i="1" s="1"/>
  <c r="C209" i="1" a="1"/>
  <c r="C209" i="1" s="1"/>
  <c r="C214" i="1" a="1"/>
  <c r="C214" i="1" s="1"/>
  <c r="C217" i="1" a="1"/>
  <c r="C217" i="1" s="1"/>
  <c r="E44" i="2" s="1"/>
  <c r="C223" i="1" a="1"/>
  <c r="C223" i="1" s="1"/>
  <c r="C229" i="1" a="1"/>
  <c r="C229" i="1" s="1"/>
  <c r="C232" i="1" a="1"/>
  <c r="C232" i="1" s="1"/>
  <c r="C235" i="1" a="1"/>
  <c r="C235" i="1" s="1"/>
  <c r="C239" i="1" a="1"/>
  <c r="C239" i="1" s="1"/>
  <c r="C246" i="1" a="1"/>
  <c r="C246" i="1" s="1"/>
  <c r="C254" i="1" a="1"/>
  <c r="C254" i="1" s="1"/>
  <c r="C258" i="1" a="1"/>
  <c r="C258" i="1" s="1"/>
  <c r="C261" i="1" a="1"/>
  <c r="C261" i="1" s="1"/>
  <c r="C65" i="1" a="1"/>
  <c r="C65" i="1" s="1"/>
  <c r="C138" i="1" a="1"/>
  <c r="C138" i="1" s="1"/>
  <c r="C158" i="1" a="1"/>
  <c r="C158" i="1" s="1"/>
  <c r="C177" i="1" a="1"/>
  <c r="C177" i="1" s="1"/>
  <c r="C190" i="1" a="1"/>
  <c r="C190" i="1" s="1"/>
  <c r="C198" i="1" a="1"/>
  <c r="C198" i="1" s="1"/>
  <c r="E37" i="2" s="1"/>
  <c r="C211" i="1" a="1"/>
  <c r="C211" i="1" s="1"/>
  <c r="C238" i="1" a="1"/>
  <c r="C238" i="1" s="1"/>
  <c r="C249" i="1" a="1"/>
  <c r="C249" i="1" s="1"/>
  <c r="C88" i="1" a="1"/>
  <c r="C88" i="1" s="1"/>
  <c r="C110" i="1" a="1"/>
  <c r="C110" i="1" s="1"/>
  <c r="C162" i="1" a="1"/>
  <c r="C162" i="1" s="1"/>
  <c r="C181" i="1" a="1"/>
  <c r="C181" i="1" s="1"/>
  <c r="C185" i="1" a="1"/>
  <c r="C185" i="1" s="1"/>
  <c r="C194" i="1" a="1"/>
  <c r="C194" i="1" s="1"/>
  <c r="C202" i="1" a="1"/>
  <c r="C202" i="1" s="1"/>
  <c r="C204" i="1" a="1"/>
  <c r="C204" i="1" s="1"/>
  <c r="E33" i="2" s="1"/>
  <c r="C222" i="1" a="1"/>
  <c r="C222" i="1" s="1"/>
  <c r="C228" i="1" a="1"/>
  <c r="C228" i="1" s="1"/>
  <c r="C242" i="1" a="1"/>
  <c r="C242" i="1" s="1"/>
  <c r="C245" i="1" a="1"/>
  <c r="C245" i="1" s="1"/>
  <c r="C253" i="1" a="1"/>
  <c r="C253" i="1" s="1"/>
  <c r="C154" i="1" a="1"/>
  <c r="C154" i="1" s="1"/>
  <c r="E49" i="2" s="1"/>
  <c r="C200" i="1" a="1"/>
  <c r="C200" i="1" s="1"/>
  <c r="C263" i="1" a="1"/>
  <c r="C263" i="1" s="1"/>
  <c r="C264" i="1" a="1"/>
  <c r="C264" i="1" s="1"/>
  <c r="C268" i="1" a="1"/>
  <c r="C268" i="1" s="1"/>
  <c r="E46" i="2" s="1"/>
  <c r="C273" i="1" a="1"/>
  <c r="C273" i="1" s="1"/>
  <c r="C282" i="1" a="1"/>
  <c r="C282" i="1" s="1"/>
  <c r="C290" i="1" a="1"/>
  <c r="C290" i="1" s="1"/>
  <c r="C299" i="1" a="1"/>
  <c r="C299" i="1" s="1"/>
  <c r="C307" i="1" a="1"/>
  <c r="C307" i="1" s="1"/>
  <c r="C327" i="1" a="1"/>
  <c r="C327" i="1" s="1"/>
  <c r="C335" i="1" a="1"/>
  <c r="C335" i="1" s="1"/>
  <c r="C97" i="1" a="1"/>
  <c r="C97" i="1" s="1"/>
  <c r="O37" i="2" s="1"/>
  <c r="C187" i="1" a="1"/>
  <c r="C187" i="1" s="1"/>
  <c r="C260" i="1" a="1"/>
  <c r="C260" i="1" s="1"/>
  <c r="C267" i="1" a="1"/>
  <c r="C267" i="1" s="1"/>
  <c r="C279" i="1" a="1"/>
  <c r="C279" i="1" s="1"/>
  <c r="C287" i="1" a="1"/>
  <c r="C287" i="1" s="1"/>
  <c r="C295" i="1" a="1"/>
  <c r="C295" i="1" s="1"/>
  <c r="C298" i="1" a="1"/>
  <c r="C298" i="1" s="1"/>
  <c r="C303" i="1" a="1"/>
  <c r="C303" i="1" s="1"/>
  <c r="C310" i="1" a="1"/>
  <c r="C310" i="1" s="1"/>
  <c r="C317" i="1" a="1"/>
  <c r="C317" i="1" s="1"/>
  <c r="C324" i="1" a="1"/>
  <c r="C324" i="1" s="1"/>
  <c r="C332" i="1" a="1"/>
  <c r="C332" i="1" s="1"/>
  <c r="C174" i="1" a="1"/>
  <c r="C174" i="1" s="1"/>
  <c r="C257" i="1" a="1"/>
  <c r="C257" i="1" s="1"/>
  <c r="C272" i="1" a="1"/>
  <c r="C272" i="1" s="1"/>
  <c r="C276" i="1" a="1"/>
  <c r="C276" i="1" s="1"/>
  <c r="C284" i="1" a="1"/>
  <c r="C284" i="1" s="1"/>
  <c r="C292" i="1" a="1"/>
  <c r="C292" i="1" s="1"/>
  <c r="C306" i="1" a="1"/>
  <c r="C306" i="1" s="1"/>
  <c r="C313" i="1" a="1"/>
  <c r="C313" i="1" s="1"/>
  <c r="C316" i="1" a="1"/>
  <c r="C316" i="1" s="1"/>
  <c r="C321" i="1" a="1"/>
  <c r="C321" i="1" s="1"/>
  <c r="C329" i="1" a="1"/>
  <c r="C329" i="1" s="1"/>
  <c r="C337" i="1" a="1"/>
  <c r="C337" i="1" s="1"/>
  <c r="C160" i="1" a="1"/>
  <c r="C160" i="1" s="1"/>
  <c r="C219" i="1" a="1"/>
  <c r="C219" i="1" s="1"/>
  <c r="E50" i="2" s="1"/>
  <c r="C231" i="1" a="1"/>
  <c r="C231" i="1" s="1"/>
  <c r="C252" i="1" a="1"/>
  <c r="C252" i="1" s="1"/>
  <c r="C271" i="1" a="1"/>
  <c r="C271" i="1" s="1"/>
  <c r="C281" i="1" a="1"/>
  <c r="C281" i="1" s="1"/>
  <c r="C289" i="1" a="1"/>
  <c r="C289" i="1" s="1"/>
  <c r="C302" i="1" a="1"/>
  <c r="C302" i="1" s="1"/>
  <c r="C326" i="1" a="1"/>
  <c r="C326" i="1" s="1"/>
  <c r="C115" i="1" a="1"/>
  <c r="C115" i="1" s="1"/>
  <c r="C142" i="1" a="1"/>
  <c r="C142" i="1" s="1"/>
  <c r="J36" i="2" s="1"/>
  <c r="C208" i="1" a="1"/>
  <c r="C208" i="1" s="1"/>
  <c r="J43" i="2" s="1"/>
  <c r="C266" i="1" a="1"/>
  <c r="C266" i="1" s="1"/>
  <c r="C270" i="1" a="1"/>
  <c r="C270" i="1" s="1"/>
  <c r="C278" i="1" a="1"/>
  <c r="C278" i="1" s="1"/>
  <c r="C286" i="1" a="1"/>
  <c r="C286" i="1" s="1"/>
  <c r="C294" i="1" a="1"/>
  <c r="C294" i="1" s="1"/>
  <c r="C297" i="1" a="1"/>
  <c r="C297" i="1" s="1"/>
  <c r="C301" i="1" a="1"/>
  <c r="C301" i="1" s="1"/>
  <c r="C305" i="1" a="1"/>
  <c r="C305" i="1" s="1"/>
  <c r="C309" i="1" a="1"/>
  <c r="C309" i="1" s="1"/>
  <c r="C312" i="1" a="1"/>
  <c r="C312" i="1" s="1"/>
  <c r="C320" i="1" a="1"/>
  <c r="C320" i="1" s="1"/>
  <c r="C323" i="1" a="1"/>
  <c r="C323" i="1" s="1"/>
  <c r="C331" i="1" a="1"/>
  <c r="C331" i="1" s="1"/>
  <c r="C234" i="1" a="1"/>
  <c r="C234" i="1" s="1"/>
  <c r="C269" i="1" a="1"/>
  <c r="C269" i="1" s="1"/>
  <c r="C275" i="1" a="1"/>
  <c r="C275" i="1" s="1"/>
  <c r="C283" i="1" a="1"/>
  <c r="C283" i="1" s="1"/>
  <c r="C291" i="1" a="1"/>
  <c r="C291" i="1" s="1"/>
  <c r="C315" i="1" a="1"/>
  <c r="C315" i="1" s="1"/>
  <c r="C328" i="1" a="1"/>
  <c r="C328" i="1" s="1"/>
  <c r="C336" i="1" a="1"/>
  <c r="C336" i="1" s="1"/>
  <c r="C265" i="1" a="1"/>
  <c r="C265" i="1" s="1"/>
  <c r="C280" i="1" a="1"/>
  <c r="C280" i="1" s="1"/>
  <c r="C288" i="1" a="1"/>
  <c r="C288" i="1" s="1"/>
  <c r="C296" i="1" a="1"/>
  <c r="C296" i="1" s="1"/>
  <c r="C300" i="1" a="1"/>
  <c r="C300" i="1" s="1"/>
  <c r="C304" i="1" a="1"/>
  <c r="C304" i="1" s="1"/>
  <c r="C308" i="1" a="1"/>
  <c r="C308" i="1" s="1"/>
  <c r="C319" i="1" a="1"/>
  <c r="C319" i="1" s="1"/>
  <c r="C325" i="1" a="1"/>
  <c r="C325" i="1" s="1"/>
  <c r="C333" i="1" a="1"/>
  <c r="C333" i="1" s="1"/>
  <c r="C277" i="1" a="1"/>
  <c r="C277" i="1" s="1"/>
  <c r="C225" i="1" a="1"/>
  <c r="C225" i="1" s="1"/>
  <c r="C274" i="1" a="1"/>
  <c r="C274" i="1" s="1"/>
  <c r="C318" i="1" a="1"/>
  <c r="C318" i="1" s="1"/>
  <c r="C168" i="1" a="1"/>
  <c r="C168" i="1" s="1"/>
  <c r="B178" i="1" a="1"/>
  <c r="B178" i="1" s="1"/>
  <c r="C148" i="1" a="1"/>
  <c r="C148" i="1" s="1"/>
  <c r="C147" i="1" a="1"/>
  <c r="C147" i="1" s="1"/>
  <c r="C132" i="1" a="1"/>
  <c r="C132" i="1" s="1"/>
  <c r="C131" i="1" a="1"/>
  <c r="C131" i="1" s="1"/>
  <c r="C117" i="1" a="1"/>
  <c r="C117" i="1" s="1"/>
  <c r="C108" i="1" a="1"/>
  <c r="C108" i="1" s="1"/>
  <c r="C106" i="1" a="1"/>
  <c r="C106" i="1" s="1"/>
  <c r="C37" i="1" a="1"/>
  <c r="C37" i="1" s="1"/>
  <c r="C140" i="1" a="1"/>
  <c r="C140" i="1" s="1"/>
  <c r="C139" i="1" a="1"/>
  <c r="C139" i="1" s="1"/>
  <c r="C124" i="1" a="1"/>
  <c r="C124" i="1" s="1"/>
  <c r="C123" i="1" a="1"/>
  <c r="C123" i="1" s="1"/>
  <c r="C116" i="1" a="1"/>
  <c r="C116" i="1" s="1"/>
  <c r="C78" i="1" a="1"/>
  <c r="C78" i="1" s="1"/>
  <c r="C38" i="1" a="1"/>
  <c r="C38" i="1" s="1"/>
  <c r="C42" i="1" a="1"/>
  <c r="C42" i="1" s="1"/>
  <c r="C46" i="1" a="1"/>
  <c r="C46" i="1" s="1"/>
  <c r="C50" i="1" a="1"/>
  <c r="C50" i="1" s="1"/>
  <c r="C54" i="1" a="1"/>
  <c r="C54" i="1" s="1"/>
  <c r="C58" i="1" a="1"/>
  <c r="C58" i="1" s="1"/>
  <c r="C62" i="1" a="1"/>
  <c r="C62" i="1" s="1"/>
  <c r="C39" i="1" a="1"/>
  <c r="C39" i="1" s="1"/>
  <c r="C43" i="1" a="1"/>
  <c r="C43" i="1" s="1"/>
  <c r="C47" i="1" a="1"/>
  <c r="C47" i="1" s="1"/>
  <c r="C51" i="1" a="1"/>
  <c r="C51" i="1" s="1"/>
  <c r="C55" i="1" a="1"/>
  <c r="C55" i="1" s="1"/>
  <c r="C59" i="1" a="1"/>
  <c r="C59" i="1" s="1"/>
  <c r="C63" i="1" a="1"/>
  <c r="C63" i="1" s="1"/>
  <c r="C67" i="1" a="1"/>
  <c r="C67" i="1" s="1"/>
  <c r="C71" i="1" a="1"/>
  <c r="C71" i="1" s="1"/>
  <c r="C60" i="1" a="1"/>
  <c r="C60" i="1" s="1"/>
  <c r="C66" i="1" a="1"/>
  <c r="C66" i="1" s="1"/>
  <c r="C75" i="1" a="1"/>
  <c r="C75" i="1" s="1"/>
  <c r="C85" i="1" a="1"/>
  <c r="C85" i="1" s="1"/>
  <c r="C86" i="1" a="1"/>
  <c r="C86" i="1" s="1"/>
  <c r="C96" i="1" a="1"/>
  <c r="C96" i="1" s="1"/>
  <c r="C40" i="1" a="1"/>
  <c r="C40" i="1" s="1"/>
  <c r="C45" i="1" a="1"/>
  <c r="C45" i="1" s="1"/>
  <c r="C79" i="1" a="1"/>
  <c r="C79" i="1" s="1"/>
  <c r="C89" i="1" a="1"/>
  <c r="C89" i="1" s="1"/>
  <c r="C90" i="1" a="1"/>
  <c r="C90" i="1" s="1"/>
  <c r="C100" i="1" a="1"/>
  <c r="C100" i="1" s="1"/>
  <c r="C107" i="1" a="1"/>
  <c r="C107" i="1" s="1"/>
  <c r="C44" i="1" a="1"/>
  <c r="C44" i="1" s="1"/>
  <c r="C49" i="1" a="1"/>
  <c r="C49" i="1" s="1"/>
  <c r="C80" i="1" a="1"/>
  <c r="C80" i="1" s="1"/>
  <c r="C91" i="1" a="1"/>
  <c r="C91" i="1" s="1"/>
  <c r="C101" i="1" a="1"/>
  <c r="C101" i="1" s="1"/>
  <c r="O42" i="2" s="1"/>
  <c r="C102" i="1" a="1"/>
  <c r="C102" i="1" s="1"/>
  <c r="C48" i="1" a="1"/>
  <c r="C48" i="1" s="1"/>
  <c r="C53" i="1" a="1"/>
  <c r="C53" i="1" s="1"/>
  <c r="C52" i="1" a="1"/>
  <c r="C52" i="1" s="1"/>
  <c r="C57" i="1" a="1"/>
  <c r="C57" i="1" s="1"/>
  <c r="C70" i="1" a="1"/>
  <c r="C70" i="1" s="1"/>
  <c r="C72" i="1" a="1"/>
  <c r="C72" i="1" s="1"/>
  <c r="C83" i="1" a="1"/>
  <c r="C83" i="1" s="1"/>
  <c r="C93" i="1" a="1"/>
  <c r="C93" i="1" s="1"/>
  <c r="C94" i="1" a="1"/>
  <c r="C94" i="1" s="1"/>
  <c r="C104" i="1" a="1"/>
  <c r="C104" i="1" s="1"/>
  <c r="C73" i="1" a="1"/>
  <c r="C73" i="1" s="1"/>
  <c r="C105" i="1" a="1"/>
  <c r="C105" i="1" s="1"/>
  <c r="O32" i="2" s="1"/>
  <c r="C111" i="1" a="1"/>
  <c r="C111" i="1" s="1"/>
  <c r="C120" i="1" a="1"/>
  <c r="C120" i="1" s="1"/>
  <c r="C69" i="1" a="1"/>
  <c r="C69" i="1" s="1"/>
  <c r="C84" i="1" a="1"/>
  <c r="C84" i="1" s="1"/>
  <c r="C95" i="1" a="1"/>
  <c r="C95" i="1" s="1"/>
  <c r="C109" i="1" a="1"/>
  <c r="C109" i="1" s="1"/>
  <c r="C113" i="1" a="1"/>
  <c r="C113" i="1" s="1"/>
  <c r="B106" i="1" l="1" a="1"/>
  <c r="B106" i="1" s="1"/>
  <c r="B58" i="1" a="1"/>
  <c r="B58" i="1" s="1"/>
  <c r="B119" i="1" a="1"/>
  <c r="B119" i="1" s="1"/>
  <c r="B98" i="1" a="1"/>
  <c r="B98" i="1" s="1"/>
  <c r="B111" i="1" a="1"/>
  <c r="B111" i="1" s="1"/>
  <c r="B137" i="1" a="1"/>
  <c r="B137" i="1" s="1"/>
  <c r="B75" i="1" a="1"/>
  <c r="B75" i="1" s="1"/>
  <c r="O14" i="2" s="1"/>
  <c r="Q14" i="2" s="1"/>
  <c r="B56" i="1" a="1"/>
  <c r="B56" i="1" s="1"/>
  <c r="O25" i="2" s="1"/>
  <c r="Q25" i="2" s="1"/>
  <c r="B145" i="1" a="1"/>
  <c r="B145" i="1" s="1"/>
  <c r="B153" i="1" a="1"/>
  <c r="B153" i="1" s="1"/>
  <c r="B37" i="1" a="1"/>
  <c r="B37" i="1" s="1"/>
  <c r="T11" i="2" s="1"/>
  <c r="B70" i="1" a="1"/>
  <c r="B70" i="1" s="1"/>
  <c r="B63" i="1" a="1"/>
  <c r="B63" i="1" s="1"/>
  <c r="B131" i="1" a="1"/>
  <c r="B131" i="1" s="1"/>
  <c r="B104" i="1" a="1"/>
  <c r="B104" i="1" s="1"/>
  <c r="B51" i="1" a="1"/>
  <c r="B51" i="1" s="1"/>
  <c r="B116" i="1" a="1"/>
  <c r="B116" i="1" s="1"/>
  <c r="B290" i="1" a="1"/>
  <c r="B290" i="1" s="1"/>
  <c r="B68" i="1" a="1"/>
  <c r="B68" i="1" s="1"/>
  <c r="B159" i="1" a="1"/>
  <c r="B159" i="1" s="1"/>
  <c r="B71" i="1" a="1"/>
  <c r="B71" i="1" s="1"/>
  <c r="B228" i="1" a="1"/>
  <c r="B228" i="1" s="1"/>
  <c r="B66" i="1" a="1"/>
  <c r="B66" i="1" s="1"/>
  <c r="B299" i="1" a="1"/>
  <c r="B299" i="1" s="1"/>
  <c r="B108" i="1" a="1"/>
  <c r="B108" i="1" s="1"/>
  <c r="B202" i="1" a="1"/>
  <c r="B202" i="1" s="1"/>
  <c r="G36" i="2"/>
  <c r="G50" i="2"/>
  <c r="B271" i="1" a="1"/>
  <c r="B271" i="1" s="1"/>
  <c r="B233" i="1" a="1"/>
  <c r="B233" i="1" s="1"/>
  <c r="E21" i="2" s="1"/>
  <c r="G21" i="2" s="1"/>
  <c r="L45" i="2"/>
  <c r="G44" i="2"/>
  <c r="Q32" i="2"/>
  <c r="G35" i="2"/>
  <c r="B301" i="1" a="1"/>
  <c r="B301" i="1" s="1"/>
  <c r="B227" i="1" a="1"/>
  <c r="B227" i="1" s="1"/>
  <c r="Q42" i="2"/>
  <c r="B100" i="1" a="1"/>
  <c r="B100" i="1" s="1"/>
  <c r="B224" i="1" a="1"/>
  <c r="B224" i="1" s="1"/>
  <c r="G45" i="2"/>
  <c r="G33" i="2"/>
  <c r="G48" i="2"/>
  <c r="G49" i="2"/>
  <c r="G43" i="2"/>
  <c r="G42" i="2"/>
  <c r="L31" i="2"/>
  <c r="L49" i="2"/>
  <c r="G34" i="2"/>
  <c r="L36" i="2"/>
  <c r="G37" i="2"/>
  <c r="G46" i="2"/>
  <c r="G38" i="2"/>
  <c r="Q37" i="2"/>
  <c r="L48" i="2"/>
  <c r="L43" i="2"/>
  <c r="B160" i="1" a="1"/>
  <c r="B160" i="1" s="1"/>
  <c r="C248" i="1" a="1"/>
  <c r="C248" i="1" s="1"/>
  <c r="K25" i="2"/>
  <c r="B300" i="1" a="1"/>
  <c r="B300" i="1" s="1"/>
  <c r="B242" i="1" a="1"/>
  <c r="B242" i="1" s="1"/>
  <c r="B138" i="1" a="1"/>
  <c r="B138" i="1" s="1"/>
  <c r="J25" i="2" s="1"/>
  <c r="B269" i="1" a="1"/>
  <c r="B269" i="1" s="1"/>
  <c r="E7" i="2" s="1"/>
  <c r="G7" i="2" s="1"/>
  <c r="B203" i="1" a="1"/>
  <c r="B203" i="1" s="1"/>
  <c r="B216" i="1" a="1"/>
  <c r="B216" i="1" s="1"/>
  <c r="B220" i="1" a="1"/>
  <c r="B220" i="1" s="1"/>
  <c r="F23" i="2"/>
  <c r="K24" i="2"/>
  <c r="C237" i="1" a="1"/>
  <c r="C237" i="1" s="1"/>
  <c r="E41" i="2"/>
  <c r="E39" i="2"/>
  <c r="B303" i="1" a="1"/>
  <c r="B303" i="1" s="1"/>
  <c r="B122" i="1" a="1"/>
  <c r="B122" i="1" s="1"/>
  <c r="U10" i="2"/>
  <c r="U25" i="2"/>
  <c r="U16" i="2"/>
  <c r="U18" i="2"/>
  <c r="U11" i="2"/>
  <c r="U19" i="2"/>
  <c r="T40" i="2"/>
  <c r="T37" i="2"/>
  <c r="J44" i="2"/>
  <c r="J39" i="2"/>
  <c r="J47" i="2"/>
  <c r="J32" i="2"/>
  <c r="J33" i="2"/>
  <c r="K33" i="2"/>
  <c r="K47" i="2"/>
  <c r="K32" i="2"/>
  <c r="J35" i="2"/>
  <c r="J38" i="2"/>
  <c r="K38" i="2"/>
  <c r="K35" i="2"/>
  <c r="F39" i="2"/>
  <c r="F41" i="2"/>
  <c r="B151" i="1" a="1"/>
  <c r="B151" i="1" s="1"/>
  <c r="K39" i="2"/>
  <c r="K44" i="2"/>
  <c r="U37" i="2"/>
  <c r="U40" i="2"/>
  <c r="C293" i="1" a="1"/>
  <c r="C293" i="1" s="1"/>
  <c r="B293" i="1" a="1"/>
  <c r="B293" i="1" s="1"/>
  <c r="E15" i="2" s="1"/>
  <c r="G15" i="2" s="1"/>
  <c r="B306" i="1" a="1"/>
  <c r="B306" i="1" s="1"/>
  <c r="B238" i="1" a="1"/>
  <c r="B238" i="1" s="1"/>
  <c r="B327" i="1" a="1"/>
  <c r="B327" i="1" s="1"/>
  <c r="B263" i="1" a="1"/>
  <c r="B263" i="1" s="1"/>
  <c r="B282" i="1" a="1"/>
  <c r="B282" i="1" s="1"/>
  <c r="B273" i="1" a="1"/>
  <c r="B273" i="1" s="1"/>
  <c r="B335" i="1" a="1"/>
  <c r="B335" i="1" s="1"/>
  <c r="B268" i="1" a="1"/>
  <c r="B268" i="1" s="1"/>
  <c r="B97" i="1" a="1"/>
  <c r="B97" i="1" s="1"/>
  <c r="B96" i="1" a="1"/>
  <c r="B96" i="1" s="1"/>
  <c r="B69" i="1" a="1"/>
  <c r="B69" i="1" s="1"/>
  <c r="B62" i="1" a="1"/>
  <c r="B62" i="1" s="1"/>
  <c r="B53" i="1" a="1"/>
  <c r="B53" i="1" s="1"/>
  <c r="B64" i="1" a="1"/>
  <c r="B64" i="1" s="1"/>
  <c r="B59" i="1" a="1"/>
  <c r="B59" i="1" s="1"/>
  <c r="B121" i="1" a="1"/>
  <c r="B121" i="1" s="1"/>
  <c r="B209" i="1" a="1"/>
  <c r="B209" i="1" s="1"/>
  <c r="B162" i="1" a="1"/>
  <c r="B162" i="1" s="1"/>
  <c r="B135" i="1" a="1"/>
  <c r="B135" i="1" s="1"/>
  <c r="J17" i="2" s="1"/>
  <c r="L17" i="2" s="1"/>
  <c r="B125" i="1" a="1"/>
  <c r="B125" i="1" s="1"/>
  <c r="B105" i="1" a="1"/>
  <c r="B105" i="1" s="1"/>
  <c r="B80" i="1" a="1"/>
  <c r="B80" i="1" s="1"/>
  <c r="B285" i="1" a="1"/>
  <c r="B285" i="1" s="1"/>
  <c r="B296" i="1" a="1"/>
  <c r="B296" i="1" s="1"/>
  <c r="B253" i="1" a="1"/>
  <c r="B253" i="1" s="1"/>
  <c r="B297" i="1" a="1"/>
  <c r="B297" i="1" s="1"/>
  <c r="B241" i="1" a="1"/>
  <c r="B241" i="1" s="1"/>
  <c r="B292" i="1" a="1"/>
  <c r="B292" i="1" s="1"/>
  <c r="B298" i="1" a="1"/>
  <c r="B298" i="1" s="1"/>
  <c r="B170" i="1" a="1"/>
  <c r="B170" i="1" s="1"/>
  <c r="B213" i="1" a="1"/>
  <c r="B213" i="1" s="1"/>
  <c r="B154" i="1" a="1"/>
  <c r="B154" i="1" s="1"/>
  <c r="B222" i="1" a="1"/>
  <c r="B222" i="1" s="1"/>
  <c r="B148" i="1" a="1"/>
  <c r="B148" i="1" s="1"/>
  <c r="B211" i="1" a="1"/>
  <c r="B211" i="1" s="1"/>
  <c r="B109" i="1" a="1"/>
  <c r="B109" i="1" s="1"/>
  <c r="B217" i="1" a="1"/>
  <c r="B217" i="1" s="1"/>
  <c r="B101" i="1" a="1"/>
  <c r="B101" i="1" s="1"/>
  <c r="B201" i="1" a="1"/>
  <c r="B201" i="1" s="1"/>
  <c r="B212" i="1" a="1"/>
  <c r="B212" i="1" s="1"/>
  <c r="B90" i="1" a="1"/>
  <c r="B90" i="1" s="1"/>
  <c r="B221" i="1" a="1"/>
  <c r="B221" i="1" s="1"/>
  <c r="B155" i="1" a="1"/>
  <c r="B155" i="1" s="1"/>
  <c r="B86" i="1" a="1"/>
  <c r="B86" i="1" s="1"/>
  <c r="B85" i="1" a="1"/>
  <c r="B85" i="1" s="1"/>
  <c r="B61" i="1" a="1"/>
  <c r="B61" i="1" s="1"/>
  <c r="B57" i="1" a="1"/>
  <c r="B57" i="1" s="1"/>
  <c r="B99" i="1" a="1"/>
  <c r="B99" i="1" s="1"/>
  <c r="B60" i="1" a="1"/>
  <c r="B60" i="1" s="1"/>
  <c r="B55" i="1" a="1"/>
  <c r="B55" i="1" s="1"/>
  <c r="B136" i="1" a="1"/>
  <c r="B136" i="1" s="1"/>
  <c r="B205" i="1" a="1"/>
  <c r="B205" i="1" s="1"/>
  <c r="E19" i="2" s="1"/>
  <c r="G19" i="2" s="1"/>
  <c r="B114" i="1" a="1"/>
  <c r="B114" i="1" s="1"/>
  <c r="B127" i="1" a="1"/>
  <c r="B127" i="1" s="1"/>
  <c r="B123" i="1" a="1"/>
  <c r="B123" i="1" s="1"/>
  <c r="B331" i="1" a="1"/>
  <c r="B331" i="1" s="1"/>
  <c r="B277" i="1" a="1"/>
  <c r="B277" i="1" s="1"/>
  <c r="B288" i="1" a="1"/>
  <c r="B288" i="1" s="1"/>
  <c r="B336" i="1" a="1"/>
  <c r="B336" i="1" s="1"/>
  <c r="B244" i="1" a="1"/>
  <c r="B244" i="1" s="1"/>
  <c r="B294" i="1" a="1"/>
  <c r="B294" i="1" s="1"/>
  <c r="B189" i="1" a="1"/>
  <c r="B189" i="1" s="1"/>
  <c r="B284" i="1" a="1"/>
  <c r="B284" i="1" s="1"/>
  <c r="B295" i="1" a="1"/>
  <c r="B295" i="1" s="1"/>
  <c r="B252" i="1" a="1"/>
  <c r="B252" i="1" s="1"/>
  <c r="B208" i="1" a="1"/>
  <c r="B208" i="1" s="1"/>
  <c r="B142" i="1" a="1"/>
  <c r="B142" i="1" s="1"/>
  <c r="B219" i="1" a="1"/>
  <c r="B219" i="1" s="1"/>
  <c r="E11" i="2" s="1"/>
  <c r="G11" i="2" s="1"/>
  <c r="B132" i="1" a="1"/>
  <c r="B132" i="1" s="1"/>
  <c r="J22" i="2" s="1"/>
  <c r="L22" i="2" s="1"/>
  <c r="B198" i="1" a="1"/>
  <c r="B198" i="1" s="1"/>
  <c r="B261" i="1" a="1"/>
  <c r="B261" i="1" s="1"/>
  <c r="B214" i="1" a="1"/>
  <c r="B214" i="1" s="1"/>
  <c r="B258" i="1" a="1"/>
  <c r="B258" i="1" s="1"/>
  <c r="B186" i="1" a="1"/>
  <c r="B186" i="1" s="1"/>
  <c r="B197" i="1" a="1"/>
  <c r="B197" i="1" s="1"/>
  <c r="B259" i="1" a="1"/>
  <c r="B259" i="1" s="1"/>
  <c r="E24" i="2" s="1"/>
  <c r="G24" i="2" s="1"/>
  <c r="B218" i="1" a="1"/>
  <c r="B218" i="1" s="1"/>
  <c r="B149" i="1" a="1"/>
  <c r="B149" i="1" s="1"/>
  <c r="B330" i="1" a="1"/>
  <c r="B330" i="1" s="1"/>
  <c r="B274" i="1" a="1"/>
  <c r="B274" i="1" s="1"/>
  <c r="B333" i="1" a="1"/>
  <c r="B333" i="1" s="1"/>
  <c r="B280" i="1" a="1"/>
  <c r="B280" i="1" s="1"/>
  <c r="E26" i="2" s="1"/>
  <c r="G26" i="2" s="1"/>
  <c r="B328" i="1" a="1"/>
  <c r="B328" i="1" s="1"/>
  <c r="B323" i="1" a="1"/>
  <c r="B323" i="1" s="1"/>
  <c r="B286" i="1" a="1"/>
  <c r="B286" i="1" s="1"/>
  <c r="B334" i="1" a="1"/>
  <c r="B334" i="1" s="1"/>
  <c r="B337" i="1" a="1"/>
  <c r="B337" i="1" s="1"/>
  <c r="B276" i="1" a="1"/>
  <c r="B276" i="1" s="1"/>
  <c r="B287" i="1" a="1"/>
  <c r="B287" i="1" s="1"/>
  <c r="B248" i="1" a="1"/>
  <c r="B248" i="1" s="1"/>
  <c r="B200" i="1" a="1"/>
  <c r="B200" i="1" s="1"/>
  <c r="B126" i="1" a="1"/>
  <c r="B126" i="1" s="1"/>
  <c r="J20" i="2" s="1"/>
  <c r="L20" i="2" s="1"/>
  <c r="B204" i="1" a="1"/>
  <c r="B204" i="1" s="1"/>
  <c r="B95" i="1" a="1"/>
  <c r="B95" i="1" s="1"/>
  <c r="B190" i="1" a="1"/>
  <c r="B190" i="1" s="1"/>
  <c r="B254" i="1" a="1"/>
  <c r="B254" i="1" s="1"/>
  <c r="B207" i="1" a="1"/>
  <c r="B207" i="1" s="1"/>
  <c r="B250" i="1" a="1"/>
  <c r="B250" i="1" s="1"/>
  <c r="B171" i="1" a="1"/>
  <c r="B171" i="1" s="1"/>
  <c r="B184" i="1" a="1"/>
  <c r="B184" i="1" s="1"/>
  <c r="B255" i="1" a="1"/>
  <c r="B255" i="1" s="1"/>
  <c r="B215" i="1" a="1"/>
  <c r="B215" i="1" s="1"/>
  <c r="B146" i="1" a="1"/>
  <c r="B146" i="1" s="1"/>
  <c r="B110" i="1" a="1"/>
  <c r="B110" i="1" s="1"/>
  <c r="B74" i="1" a="1"/>
  <c r="B74" i="1" s="1"/>
  <c r="B93" i="1" a="1"/>
  <c r="B93" i="1" s="1"/>
  <c r="B103" i="1" a="1"/>
  <c r="B103" i="1" s="1"/>
  <c r="B88" i="1" a="1"/>
  <c r="B88" i="1" s="1"/>
  <c r="B52" i="1" a="1"/>
  <c r="B52" i="1" s="1"/>
  <c r="B47" i="1" a="1"/>
  <c r="B47" i="1" s="1"/>
  <c r="B152" i="1" a="1"/>
  <c r="B152" i="1" s="1"/>
  <c r="B112" i="1" a="1"/>
  <c r="B112" i="1" s="1"/>
  <c r="B199" i="1" a="1"/>
  <c r="B199" i="1" s="1"/>
  <c r="E13" i="2" s="1"/>
  <c r="G13" i="2" s="1"/>
  <c r="B193" i="1" a="1"/>
  <c r="B193" i="1" s="1"/>
  <c r="E17" i="2" s="1"/>
  <c r="G17" i="2" s="1"/>
  <c r="B147" i="1" a="1"/>
  <c r="B147" i="1" s="1"/>
  <c r="B113" i="1" a="1"/>
  <c r="B113" i="1" s="1"/>
  <c r="B322" i="1" a="1"/>
  <c r="B322" i="1" s="1"/>
  <c r="B264" i="1" a="1"/>
  <c r="B264" i="1" s="1"/>
  <c r="B325" i="1" a="1"/>
  <c r="B325" i="1" s="1"/>
  <c r="B265" i="1" a="1"/>
  <c r="B265" i="1" s="1"/>
  <c r="B315" i="1" a="1"/>
  <c r="B315" i="1" s="1"/>
  <c r="B320" i="1" a="1"/>
  <c r="B320" i="1" s="1"/>
  <c r="B278" i="1" a="1"/>
  <c r="B278" i="1" s="1"/>
  <c r="B326" i="1" a="1"/>
  <c r="B326" i="1" s="1"/>
  <c r="B329" i="1" a="1"/>
  <c r="B329" i="1" s="1"/>
  <c r="B256" i="1" a="1"/>
  <c r="B256" i="1" s="1"/>
  <c r="B332" i="1" a="1"/>
  <c r="B332" i="1" s="1"/>
  <c r="B279" i="1" a="1"/>
  <c r="B279" i="1" s="1"/>
  <c r="B237" i="1" a="1"/>
  <c r="B237" i="1" s="1"/>
  <c r="B187" i="1" a="1"/>
  <c r="B187" i="1" s="1"/>
  <c r="B120" i="1" a="1"/>
  <c r="B120" i="1" s="1"/>
  <c r="B196" i="1" a="1"/>
  <c r="B196" i="1" s="1"/>
  <c r="B78" i="1" a="1"/>
  <c r="B78" i="1" s="1"/>
  <c r="B181" i="1" a="1"/>
  <c r="B181" i="1" s="1"/>
  <c r="B246" i="1" a="1"/>
  <c r="B246" i="1" s="1"/>
  <c r="B173" i="1" a="1"/>
  <c r="B173" i="1" s="1"/>
  <c r="B243" i="1" a="1"/>
  <c r="B243" i="1" s="1"/>
  <c r="B165" i="1" a="1"/>
  <c r="B165" i="1" s="1"/>
  <c r="B180" i="1" a="1"/>
  <c r="B180" i="1" s="1"/>
  <c r="B247" i="1" a="1"/>
  <c r="B247" i="1" s="1"/>
  <c r="B210" i="1" a="1"/>
  <c r="B210" i="1" s="1"/>
  <c r="B130" i="1" a="1"/>
  <c r="B130" i="1" s="1"/>
  <c r="B87" i="1" a="1"/>
  <c r="B87" i="1" s="1"/>
  <c r="B67" i="1" a="1"/>
  <c r="B67" i="1" s="1"/>
  <c r="B83" i="1" a="1"/>
  <c r="B83" i="1" s="1"/>
  <c r="B102" i="1" a="1"/>
  <c r="B102" i="1" s="1"/>
  <c r="B77" i="1" a="1"/>
  <c r="B77" i="1" s="1"/>
  <c r="B48" i="1" a="1"/>
  <c r="B48" i="1" s="1"/>
  <c r="B43" i="1" a="1"/>
  <c r="B43" i="1" s="1"/>
  <c r="B128" i="1" a="1"/>
  <c r="B128" i="1" s="1"/>
  <c r="B50" i="1" a="1"/>
  <c r="B50" i="1" s="1"/>
  <c r="B192" i="1" a="1"/>
  <c r="B192" i="1" s="1"/>
  <c r="B182" i="1" a="1"/>
  <c r="B182" i="1" s="1"/>
  <c r="B143" i="1" a="1"/>
  <c r="B143" i="1" s="1"/>
  <c r="J9" i="2" s="1"/>
  <c r="L9" i="2" s="1"/>
  <c r="B107" i="1" a="1"/>
  <c r="B107" i="1" s="1"/>
  <c r="B318" i="1" a="1"/>
  <c r="B318" i="1" s="1"/>
  <c r="B166" i="1" a="1"/>
  <c r="B166" i="1" s="1"/>
  <c r="B319" i="1" a="1"/>
  <c r="B319" i="1" s="1"/>
  <c r="B164" i="1" a="1"/>
  <c r="B164" i="1" s="1"/>
  <c r="B291" i="1" a="1"/>
  <c r="B291" i="1" s="1"/>
  <c r="B312" i="1" a="1"/>
  <c r="B312" i="1" s="1"/>
  <c r="B270" i="1" a="1"/>
  <c r="B270" i="1" s="1"/>
  <c r="B302" i="1" a="1"/>
  <c r="B302" i="1" s="1"/>
  <c r="B321" i="1" a="1"/>
  <c r="B321" i="1" s="1"/>
  <c r="B251" i="1" a="1"/>
  <c r="B251" i="1" s="1"/>
  <c r="B324" i="1" a="1"/>
  <c r="B324" i="1" s="1"/>
  <c r="B272" i="1" a="1"/>
  <c r="B272" i="1" s="1"/>
  <c r="B234" i="1" a="1"/>
  <c r="B234" i="1" s="1"/>
  <c r="B183" i="1" a="1"/>
  <c r="B183" i="1" s="1"/>
  <c r="E20" i="2" s="1"/>
  <c r="G20" i="2" s="1"/>
  <c r="B115" i="1" a="1"/>
  <c r="B115" i="1" s="1"/>
  <c r="B194" i="1" a="1"/>
  <c r="B194" i="1" s="1"/>
  <c r="B45" i="1" a="1"/>
  <c r="B45" i="1" s="1"/>
  <c r="B177" i="1" a="1"/>
  <c r="B177" i="1" s="1"/>
  <c r="B235" i="1" a="1"/>
  <c r="B235" i="1" s="1"/>
  <c r="B167" i="1" a="1"/>
  <c r="B167" i="1" s="1"/>
  <c r="E9" i="2" s="1"/>
  <c r="G9" i="2" s="1"/>
  <c r="B239" i="1" a="1"/>
  <c r="B239" i="1" s="1"/>
  <c r="B161" i="1" a="1"/>
  <c r="B161" i="1" s="1"/>
  <c r="B150" i="1" a="1"/>
  <c r="B150" i="1" s="1"/>
  <c r="B240" i="1" a="1"/>
  <c r="B240" i="1" s="1"/>
  <c r="B195" i="1" a="1"/>
  <c r="B195" i="1" s="1"/>
  <c r="B89" i="1" a="1"/>
  <c r="B89" i="1" s="1"/>
  <c r="B65" i="1" a="1"/>
  <c r="B65" i="1" s="1"/>
  <c r="B38" i="1" a="1"/>
  <c r="B38" i="1" s="1"/>
  <c r="B82" i="1" a="1"/>
  <c r="B82" i="1" s="1"/>
  <c r="B92" i="1" a="1"/>
  <c r="B92" i="1" s="1"/>
  <c r="B46" i="1" a="1"/>
  <c r="B46" i="1" s="1"/>
  <c r="B44" i="1" a="1"/>
  <c r="B44" i="1" s="1"/>
  <c r="B39" i="1" a="1"/>
  <c r="B39" i="1" s="1"/>
  <c r="B94" i="1" a="1"/>
  <c r="B94" i="1" s="1"/>
  <c r="B129" i="1" a="1"/>
  <c r="B129" i="1" s="1"/>
  <c r="B188" i="1" a="1"/>
  <c r="B188" i="1" s="1"/>
  <c r="B175" i="1" a="1"/>
  <c r="B175" i="1" s="1"/>
  <c r="E22" i="2" s="1"/>
  <c r="G22" i="2" s="1"/>
  <c r="B139" i="1" a="1"/>
  <c r="B139" i="1" s="1"/>
  <c r="B91" i="1" a="1"/>
  <c r="B91" i="1" s="1"/>
  <c r="B314" i="1" a="1"/>
  <c r="B314" i="1" s="1"/>
  <c r="B308" i="1" a="1"/>
  <c r="B308" i="1" s="1"/>
  <c r="B49" i="1" a="1"/>
  <c r="B49" i="1" s="1"/>
  <c r="B283" i="1" a="1"/>
  <c r="B283" i="1" s="1"/>
  <c r="B309" i="1" a="1"/>
  <c r="B309" i="1" s="1"/>
  <c r="B266" i="1" a="1"/>
  <c r="B266" i="1" s="1"/>
  <c r="B289" i="1" a="1"/>
  <c r="B289" i="1" s="1"/>
  <c r="B316" i="1" a="1"/>
  <c r="B316" i="1" s="1"/>
  <c r="B172" i="1" a="1"/>
  <c r="B172" i="1" s="1"/>
  <c r="B317" i="1" a="1"/>
  <c r="B317" i="1" s="1"/>
  <c r="B267" i="1" a="1"/>
  <c r="B267" i="1" s="1"/>
  <c r="B231" i="1" a="1"/>
  <c r="B231" i="1" s="1"/>
  <c r="E14" i="2" s="1"/>
  <c r="G14" i="2" s="1"/>
  <c r="B174" i="1" a="1"/>
  <c r="B174" i="1" s="1"/>
  <c r="B79" i="1" a="1"/>
  <c r="B79" i="1" s="1"/>
  <c r="B179" i="1" a="1"/>
  <c r="B179" i="1" s="1"/>
  <c r="B257" i="1" a="1"/>
  <c r="B257" i="1" s="1"/>
  <c r="B158" i="1" a="1"/>
  <c r="B158" i="1" s="1"/>
  <c r="J13" i="2" s="1"/>
  <c r="L13" i="2" s="1"/>
  <c r="B232" i="1" a="1"/>
  <c r="B232" i="1" s="1"/>
  <c r="B163" i="1" a="1"/>
  <c r="B163" i="1" s="1"/>
  <c r="B226" i="1" a="1"/>
  <c r="B226" i="1" s="1"/>
  <c r="E12" i="2" s="1"/>
  <c r="G12" i="2" s="1"/>
  <c r="B84" i="1" a="1"/>
  <c r="B84" i="1" s="1"/>
  <c r="O12" i="2" s="1"/>
  <c r="Q12" i="2" s="1"/>
  <c r="B140" i="1" a="1"/>
  <c r="B140" i="1" s="1"/>
  <c r="B236" i="1" a="1"/>
  <c r="B236" i="1" s="1"/>
  <c r="B191" i="1" a="1"/>
  <c r="B191" i="1" s="1"/>
  <c r="B117" i="1" a="1"/>
  <c r="B117" i="1" s="1"/>
  <c r="B42" i="1" a="1"/>
  <c r="B42" i="1" s="1"/>
  <c r="B73" i="1" a="1"/>
  <c r="B73" i="1" s="1"/>
  <c r="B72" i="1" a="1"/>
  <c r="B72" i="1" s="1"/>
  <c r="B81" i="1" a="1"/>
  <c r="B81" i="1" s="1"/>
  <c r="B41" i="1" a="1"/>
  <c r="B41" i="1" s="1"/>
  <c r="B40" i="1" a="1"/>
  <c r="B40" i="1" s="1"/>
  <c r="B118" i="1" a="1"/>
  <c r="B118" i="1" s="1"/>
  <c r="B144" i="1" a="1"/>
  <c r="B144" i="1" s="1"/>
  <c r="B54" i="1" a="1"/>
  <c r="B54" i="1" s="1"/>
  <c r="B185" i="1" a="1"/>
  <c r="B185" i="1" s="1"/>
  <c r="B169" i="1" a="1"/>
  <c r="B169" i="1" s="1"/>
  <c r="B133" i="1" a="1"/>
  <c r="B133" i="1" s="1"/>
  <c r="B76" i="1" a="1"/>
  <c r="B76" i="1" s="1"/>
  <c r="B307" i="1" a="1"/>
  <c r="B307" i="1" s="1"/>
  <c r="B311" i="1" a="1"/>
  <c r="B311" i="1" s="1"/>
  <c r="B304" i="1" a="1"/>
  <c r="B304" i="1" s="1"/>
  <c r="B275" i="1" a="1"/>
  <c r="B275" i="1" s="1"/>
  <c r="E8" i="2" s="1"/>
  <c r="G8" i="2" s="1"/>
  <c r="B305" i="1" a="1"/>
  <c r="B305" i="1" s="1"/>
  <c r="B206" i="1" a="1"/>
  <c r="B206" i="1" s="1"/>
  <c r="B281" i="1" a="1"/>
  <c r="B281" i="1" s="1"/>
  <c r="B313" i="1" a="1"/>
  <c r="B313" i="1" s="1"/>
  <c r="B310" i="1" a="1"/>
  <c r="B310" i="1" s="1"/>
  <c r="B260" i="1" a="1"/>
  <c r="B260" i="1" s="1"/>
  <c r="B225" i="1" a="1"/>
  <c r="B225" i="1" s="1"/>
  <c r="B168" i="1" a="1"/>
  <c r="B168" i="1" s="1"/>
  <c r="B245" i="1" a="1"/>
  <c r="B245" i="1" s="1"/>
  <c r="B156" i="1" a="1"/>
  <c r="B156" i="1" s="1"/>
  <c r="B249" i="1" a="1"/>
  <c r="B249" i="1" s="1"/>
  <c r="B141" i="1" a="1"/>
  <c r="B141" i="1" s="1"/>
  <c r="B229" i="1" a="1"/>
  <c r="B229" i="1" s="1"/>
  <c r="B134" i="1" a="1"/>
  <c r="B134" i="1" s="1"/>
  <c r="B223" i="1" a="1"/>
  <c r="B223" i="1" s="1"/>
  <c r="B262" i="1" a="1"/>
  <c r="B262" i="1" s="1"/>
  <c r="B124" i="1" a="1"/>
  <c r="B124" i="1" s="1"/>
  <c r="B230" i="1" a="1"/>
  <c r="B230" i="1" s="1"/>
  <c r="B176" i="1" a="1"/>
  <c r="B176" i="1" s="1"/>
  <c r="L39" i="2" l="1"/>
  <c r="T18" i="2"/>
  <c r="V18" i="2" s="1"/>
  <c r="T25" i="2"/>
  <c r="V25" i="2" s="1"/>
  <c r="T19" i="2"/>
  <c r="V19" i="2" s="1"/>
  <c r="T10" i="2"/>
  <c r="V10" i="2" s="1"/>
  <c r="T16" i="2"/>
  <c r="V16" i="2" s="1"/>
  <c r="L32" i="2"/>
  <c r="G41" i="2"/>
  <c r="L47" i="2"/>
  <c r="G39" i="2"/>
  <c r="L33" i="2"/>
  <c r="V37" i="2"/>
  <c r="V40" i="2"/>
  <c r="L35" i="2"/>
  <c r="V11" i="2"/>
  <c r="L38" i="2"/>
  <c r="L44" i="2"/>
  <c r="L25" i="2"/>
  <c r="J19" i="2"/>
  <c r="L19" i="2" s="1"/>
  <c r="J24" i="2"/>
  <c r="L24" i="2" s="1"/>
  <c r="E23" i="2"/>
  <c r="G2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Sigurd Magnusson</author>
  </authors>
  <commentList>
    <comment ref="A25" authorId="0" shapeId="0" xr:uid="{21D13FF0-F86E-4ACB-BFA1-B8409FAE1F8F}">
      <text>
        <r>
          <rPr>
            <sz val="9"/>
            <color indexed="81"/>
            <rFont val="Tahoma"/>
            <family val="2"/>
          </rPr>
          <t>If entered, then any vehicle with this emission level or lower will be forced to be the max rebate $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<sst xmlns="http://schemas.openxmlformats.org/spreadsheetml/2006/main" count="128" uniqueCount="90">
  <si>
    <t>Prices Include 15% GST. Emissions are in 3pWLTP grams of CO2/km</t>
  </si>
  <si>
    <t>Settings:</t>
  </si>
  <si>
    <t>BEV Rebate</t>
  </si>
  <si>
    <t>Start/Min Rebate (g)</t>
  </si>
  <si>
    <t>Start/Min Rebate ($)</t>
  </si>
  <si>
    <t>Rebate per gram reduction ($)</t>
  </si>
  <si>
    <t>Rebate per gram reduction (^n)</t>
  </si>
  <si>
    <r>
      <t xml:space="preserve">End/Max Rebate, PHEV (g) </t>
    </r>
    <r>
      <rPr>
        <i/>
        <sz val="11"/>
        <color theme="1"/>
        <rFont val="Calibri"/>
        <family val="2"/>
        <scheme val="minor"/>
      </rPr>
      <t>optional</t>
    </r>
  </si>
  <si>
    <t>End/Max Rebate, PHEV ($)</t>
  </si>
  <si>
    <t>Start/Min Charge (g)</t>
  </si>
  <si>
    <t>Start/Min Charge ($)</t>
  </si>
  <si>
    <t>Charge per gram increase begins (g)</t>
  </si>
  <si>
    <t>Charge per gram increase ($)</t>
  </si>
  <si>
    <t>Charge per gram increase (^n)</t>
  </si>
  <si>
    <t>Max Charge $</t>
  </si>
  <si>
    <t>Schedule and graph data:</t>
  </si>
  <si>
    <t>Emissions 
(g CO2/km, 
3P-WLTP test)</t>
  </si>
  <si>
    <t>BRAND NEW VEHICLES</t>
  </si>
  <si>
    <t>ICE (Petrol/Diesel) Model</t>
  </si>
  <si>
    <t>Hybrid Model</t>
  </si>
  <si>
    <t>Plug-In Hybrid Model</t>
  </si>
  <si>
    <t>Battery EV Model (zero emission)</t>
  </si>
  <si>
    <t>Vehicle</t>
  </si>
  <si>
    <t>Regs</t>
  </si>
  <si>
    <t>CO2</t>
  </si>
  <si>
    <t>Current</t>
  </si>
  <si>
    <t>Ford Ranger (ute)</t>
  </si>
  <si>
    <t>Toyota Hilux (ute)</t>
  </si>
  <si>
    <t>Suzuki Swift (car)</t>
  </si>
  <si>
    <t>Tesla Model Y (SUV)</t>
  </si>
  <si>
    <t>MG ZS (SUV)</t>
  </si>
  <si>
    <t>Mitsubishi Eclipse Cross (SUV)</t>
  </si>
  <si>
    <t>Toyota RAV4 (SUV)</t>
  </si>
  <si>
    <t>Mitsubishi Outlander (SUV)</t>
  </si>
  <si>
    <t>Mitsubishi Triton (ute)</t>
  </si>
  <si>
    <t>BYD Atto 3 (SUV)</t>
  </si>
  <si>
    <t>Toyota Corolla (car)</t>
  </si>
  <si>
    <t>Tesla Model 3 (car)</t>
  </si>
  <si>
    <t>Hyundai Kona (SUV)</t>
  </si>
  <si>
    <t>Honda Jazz (car)</t>
  </si>
  <si>
    <t>Mitsubishi ASX (SUV)</t>
  </si>
  <si>
    <t>Toyota Yaris Cross (SUV)</t>
  </si>
  <si>
    <t>Kia Stonic (car)</t>
  </si>
  <si>
    <t>Hyundai Santa Fe (SUV)</t>
  </si>
  <si>
    <t>Kia Niro</t>
  </si>
  <si>
    <t>Ford Everest (SUV)</t>
  </si>
  <si>
    <t>USED IMPORT VEHICLES</t>
  </si>
  <si>
    <t>Sales</t>
  </si>
  <si>
    <t>Notes</t>
  </si>
  <si>
    <t>Toyota Aqua (car)</t>
  </si>
  <si>
    <t>Toyota Prius (car)</t>
  </si>
  <si>
    <t>Mazda Axela (car)</t>
  </si>
  <si>
    <t>Mazda Demio (car)</t>
  </si>
  <si>
    <t>Honda Fit (car)</t>
  </si>
  <si>
    <t>VW Golf (car)</t>
  </si>
  <si>
    <t>Nissan Note (car)</t>
  </si>
  <si>
    <t>Subaru Impreza (car)</t>
  </si>
  <si>
    <t>Nissan Leaf (car)</t>
  </si>
  <si>
    <t>Mazda CX5 (SUV)</t>
  </si>
  <si>
    <t>Nissan Serena (SUV/van)</t>
  </si>
  <si>
    <t>111g hybrid also available, avoids charges</t>
  </si>
  <si>
    <t>Nissan X-Trail (SUV)</t>
  </si>
  <si>
    <t>Toyota Hiace (van)</t>
  </si>
  <si>
    <t>(Diesel model shown. Used charge lowers under 'moderate' option)</t>
  </si>
  <si>
    <t>Toyota CHR (SUV)</t>
  </si>
  <si>
    <t>Subaru XV (SUV)</t>
  </si>
  <si>
    <t>Toyota Vitz (car)</t>
  </si>
  <si>
    <t>Mazda Atenza (car)</t>
  </si>
  <si>
    <t>(petrol model shown, a diesel model would avoid charge)</t>
  </si>
  <si>
    <r>
      <rPr>
        <b/>
        <i/>
        <sz val="11"/>
        <rFont val="Arial Narrow"/>
        <family val="2"/>
      </rPr>
      <t xml:space="preserve">Key: </t>
    </r>
    <r>
      <rPr>
        <b/>
        <i/>
        <sz val="11"/>
        <color theme="9" tint="-0.249977111117893"/>
        <rFont val="Arial Narrow"/>
        <family val="2"/>
      </rPr>
      <t>Green=still gets rebates</t>
    </r>
    <r>
      <rPr>
        <i/>
        <sz val="11"/>
        <color theme="1"/>
        <rFont val="Arial Narrow"/>
        <family val="2"/>
      </rPr>
      <t xml:space="preserve">; Black=can avoid charge; </t>
    </r>
    <r>
      <rPr>
        <i/>
        <sz val="11"/>
        <color rgb="FF7030A0"/>
        <rFont val="Arial Narrow"/>
        <family val="2"/>
      </rPr>
      <t xml:space="preserve">Purple=charges unavoidable for this model at present. </t>
    </r>
  </si>
  <si>
    <t>Future</t>
  </si>
  <si>
    <t>Change</t>
  </si>
  <si>
    <t>Changes to charges are subject to amending regulations (Land Transport - Clean Vehicle Discount Scheme Charges Regulations).</t>
  </si>
  <si>
    <t>Rank</t>
  </si>
  <si>
    <t>Some vehicles are being phased out, e.g. several brands are now ending popular petrol passenger cars in favour of hybrids/EVs.</t>
  </si>
  <si>
    <t>Most petrol, diesel, and hybrid models are available in different formats with higher or lower emissions than the average CO2 figure shown below. Thus higher or lower rebate/charges may be available.</t>
  </si>
  <si>
    <t>Rebates are offered on vehicles with emissions below a threshold shown below, so long as purchase price is below $80,000 inc GST and On Road Costs, and which have 3 stars or better safety rating at www.rightcar.govt.nz</t>
  </si>
  <si>
    <t>Charges are imposed on vehicles with emissions above a threshold shown below, capped to a maximum price noted below.</t>
  </si>
  <si>
    <t>Rebates and charges only apply the first time a vehicle is registered in New Zealand</t>
  </si>
  <si>
    <t>Dates:</t>
  </si>
  <si>
    <t>Criteria:</t>
  </si>
  <si>
    <t>Some high emission vehicles are excluded from paying charges: vehicles first registered in NZ before 1 April 2022; Special Interest Vehicles; vehicles over 40 years old; Disability Vehicles; Motorsport Vehicles; some Low Volume Vehicles. (Details are at https://www.legislation.govt.nz/regulation/public/2022/0052/latest/whole.html#LMS643191 )</t>
  </si>
  <si>
    <t>Current Charges apply to vehicles first registered from 1 April 2022 to 30 June 2023 (inclusive).</t>
  </si>
  <si>
    <t>Future Changes to take effect on vehicles first registered on and after 1 July 2023.</t>
  </si>
  <si>
    <t>Current Pricing to 30 June 2023 (New Vehicles)</t>
  </si>
  <si>
    <t>Current Pricing to 30 June 2023 (Used Imports)</t>
  </si>
  <si>
    <t>Future Pricing from 1 July 2023 (New Vehicles)</t>
  </si>
  <si>
    <t>Future Pricing from 1 July 2023 (Used Imports)</t>
  </si>
  <si>
    <t>Clean Car Discount pricing - correct as a 2 May 2023</t>
  </si>
  <si>
    <t>Top Selling Vehicles and their current and future pricing under Clean Vehicle Discount Scheme (top selling over the period:  three months Dec 2022, Jan + Feb 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</si>
</sst>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-&quot;$&quot;* #,##0.0000_-;\-&quot;$&quot;* #,##0.0000_-;_-&quot;$&quot;* &quot;-&quot;??_-;_-@_-"/>
    <numFmt numFmtId="166" formatCode="_-&quot;$&quot;* #,##0_-;\-&quot;$&quot;* #,##0_-;_-&quot;$&quot;* &quot;-&quot;??_-;_-@_-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 tint="-0.34998626667073579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theme="1"/>
      <name val="Arial Narrow"/>
      <family val="2"/>
    </font>
    <font>
      <b/>
      <sz val="11"/>
      <color theme="9" tint="-0.249977111117893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1"/>
      <name val="Arial Narrow"/>
      <family val="2"/>
    </font>
    <font>
      <sz val="11"/>
      <color rgb="FF7030A0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i/>
      <sz val="11"/>
      <color rgb="FF7030A0"/>
      <name val="Arial Narrow"/>
      <family val="2"/>
    </font>
    <font>
      <b/>
      <i/>
      <sz val="11"/>
      <color theme="9" tint="-0.249977111117893"/>
      <name val="Arial Narrow"/>
      <family val="2"/>
    </font>
    <font>
      <b/>
      <i/>
      <sz val="11"/>
      <name val="Arial Narrow"/>
      <family val="2"/>
    </font>
    <font>
      <sz val="11"/>
      <color theme="0" tint="-0.499984740745262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i/>
      <sz val="11"/>
      <color theme="4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1">
    <xf numFmtId="0" fontId="0" fillId="0" borderId="0" xfId="0"/>
    <xf numFmtId="41" fontId="0" fillId="0" borderId="0" xfId="2" applyFont="1"/>
    <xf numFmtId="41" fontId="0" fillId="0" borderId="1" xfId="2" applyFont="1" applyBorder="1"/>
    <xf numFmtId="44" fontId="0" fillId="0" borderId="0" xfId="3" applyFont="1"/>
    <xf numFmtId="44" fontId="0" fillId="0" borderId="0" xfId="3" applyFont="1" applyBorder="1"/>
    <xf numFmtId="41" fontId="0" fillId="0" borderId="0" xfId="2" applyFont="1" applyBorder="1"/>
    <xf numFmtId="0" fontId="0" fillId="0" borderId="0" xfId="2" applyNumberFormat="1" applyFont="1"/>
    <xf numFmtId="41" fontId="2" fillId="2" borderId="0" xfId="2" applyFont="1" applyFill="1"/>
    <xf numFmtId="41" fontId="2" fillId="2" borderId="0" xfId="2" applyFont="1" applyFill="1" applyBorder="1"/>
    <xf numFmtId="165" fontId="3" fillId="0" borderId="0" xfId="3" applyNumberFormat="1" applyFont="1" applyBorder="1"/>
    <xf numFmtId="44" fontId="1" fillId="0" borderId="1" xfId="3" applyFont="1" applyBorder="1"/>
    <xf numFmtId="44" fontId="1" fillId="0" borderId="0" xfId="3" applyFont="1"/>
    <xf numFmtId="0" fontId="1" fillId="0" borderId="0" xfId="2" applyNumberFormat="1" applyFont="1"/>
    <xf numFmtId="41" fontId="4" fillId="0" borderId="0" xfId="2" applyFont="1"/>
    <xf numFmtId="43" fontId="4" fillId="0" borderId="0" xfId="1" applyFont="1" applyBorder="1"/>
    <xf numFmtId="41" fontId="4" fillId="0" borderId="0" xfId="2" applyFont="1" applyBorder="1"/>
    <xf numFmtId="43" fontId="4" fillId="0" borderId="1" xfId="1" applyFont="1" applyBorder="1"/>
    <xf numFmtId="0" fontId="4" fillId="0" borderId="0" xfId="2" applyNumberFormat="1" applyFont="1"/>
    <xf numFmtId="165" fontId="1" fillId="0" borderId="1" xfId="3" applyNumberFormat="1" applyFont="1" applyBorder="1"/>
    <xf numFmtId="164" fontId="1" fillId="0" borderId="0" xfId="2" applyNumberFormat="1" applyFont="1"/>
    <xf numFmtId="0" fontId="0" fillId="0" borderId="0" xfId="2" applyNumberFormat="1" applyFont="1" applyBorder="1"/>
    <xf numFmtId="41" fontId="1" fillId="0" borderId="0" xfId="2" applyFont="1"/>
    <xf numFmtId="0" fontId="1" fillId="0" borderId="1" xfId="2" applyNumberFormat="1" applyFont="1" applyBorder="1"/>
    <xf numFmtId="165" fontId="1" fillId="0" borderId="0" xfId="3" applyNumberFormat="1" applyFont="1"/>
    <xf numFmtId="44" fontId="3" fillId="0" borderId="0" xfId="3" applyFont="1" applyBorder="1"/>
    <xf numFmtId="0" fontId="1" fillId="0" borderId="0" xfId="0" applyFont="1" applyProtection="1">
      <protection locked="0"/>
    </xf>
    <xf numFmtId="41" fontId="0" fillId="2" borderId="2" xfId="2" applyFont="1" applyFill="1" applyBorder="1"/>
    <xf numFmtId="41" fontId="0" fillId="2" borderId="3" xfId="2" applyFont="1" applyFill="1" applyBorder="1"/>
    <xf numFmtId="0" fontId="2" fillId="2" borderId="2" xfId="2" applyNumberFormat="1" applyFont="1" applyFill="1" applyBorder="1"/>
    <xf numFmtId="0" fontId="5" fillId="0" borderId="0" xfId="2" applyNumberFormat="1" applyFont="1" applyBorder="1"/>
    <xf numFmtId="41" fontId="2" fillId="0" borderId="0" xfId="2" applyFont="1"/>
    <xf numFmtId="166" fontId="0" fillId="0" borderId="0" xfId="3" applyNumberFormat="1" applyFont="1"/>
    <xf numFmtId="41" fontId="7" fillId="0" borderId="0" xfId="2" applyFont="1"/>
    <xf numFmtId="41" fontId="8" fillId="0" borderId="0" xfId="2" applyFont="1"/>
    <xf numFmtId="41" fontId="2" fillId="3" borderId="4" xfId="2" applyFont="1" applyFill="1" applyBorder="1"/>
    <xf numFmtId="41" fontId="0" fillId="3" borderId="4" xfId="2" applyFont="1" applyFill="1" applyBorder="1"/>
    <xf numFmtId="0" fontId="0" fillId="3" borderId="4" xfId="0" applyFill="1" applyBorder="1"/>
    <xf numFmtId="41" fontId="9" fillId="0" borderId="0" xfId="2" applyFont="1"/>
    <xf numFmtId="41" fontId="10" fillId="3" borderId="4" xfId="2" applyFont="1" applyFill="1" applyBorder="1"/>
    <xf numFmtId="41" fontId="12" fillId="0" borderId="0" xfId="2" applyFont="1"/>
    <xf numFmtId="41" fontId="13" fillId="0" borderId="0" xfId="2" applyFont="1"/>
    <xf numFmtId="41" fontId="14" fillId="0" borderId="0" xfId="2" applyFont="1" applyBorder="1"/>
    <xf numFmtId="41" fontId="14" fillId="0" borderId="0" xfId="2" applyFont="1"/>
    <xf numFmtId="41" fontId="15" fillId="3" borderId="4" xfId="2" applyFont="1" applyFill="1" applyBorder="1"/>
    <xf numFmtId="41" fontId="9" fillId="0" borderId="3" xfId="2" applyFont="1" applyBorder="1"/>
    <xf numFmtId="41" fontId="9" fillId="0" borderId="1" xfId="2" applyFont="1" applyBorder="1"/>
    <xf numFmtId="0" fontId="9" fillId="0" borderId="1" xfId="2" applyNumberFormat="1" applyFont="1" applyBorder="1"/>
    <xf numFmtId="41" fontId="0" fillId="0" borderId="5" xfId="2" applyFont="1" applyFill="1" applyBorder="1"/>
    <xf numFmtId="0" fontId="11" fillId="0" borderId="0" xfId="2" applyNumberFormat="1" applyFont="1" applyAlignment="1">
      <alignment wrapText="1"/>
    </xf>
    <xf numFmtId="41" fontId="0" fillId="0" borderId="0" xfId="2" applyFont="1" applyFill="1" applyBorder="1"/>
    <xf numFmtId="41" fontId="9" fillId="0" borderId="0" xfId="2" applyFont="1" applyBorder="1"/>
    <xf numFmtId="0" fontId="9" fillId="0" borderId="0" xfId="2" applyNumberFormat="1" applyFont="1" applyBorder="1"/>
    <xf numFmtId="166" fontId="19" fillId="0" borderId="0" xfId="3" applyNumberFormat="1" applyFont="1"/>
    <xf numFmtId="1" fontId="2" fillId="0" borderId="0" xfId="2" applyNumberFormat="1" applyFont="1" applyAlignment="1">
      <alignment horizontal="center"/>
    </xf>
    <xf numFmtId="1" fontId="2" fillId="0" borderId="0" xfId="2" applyNumberFormat="1" applyFont="1" applyFill="1" applyAlignment="1">
      <alignment horizontal="center"/>
    </xf>
    <xf numFmtId="41" fontId="19" fillId="0" borderId="0" xfId="2" applyFont="1"/>
    <xf numFmtId="41" fontId="19" fillId="0" borderId="0" xfId="2" applyFont="1" applyAlignment="1">
      <alignment horizontal="center"/>
    </xf>
    <xf numFmtId="41" fontId="20" fillId="0" borderId="0" xfId="2" applyFont="1"/>
    <xf numFmtId="41" fontId="1" fillId="3" borderId="4" xfId="2" applyFont="1" applyFill="1" applyBorder="1"/>
    <xf numFmtId="166" fontId="1" fillId="0" borderId="0" xfId="3" applyNumberFormat="1" applyFont="1"/>
    <xf numFmtId="166" fontId="13" fillId="0" borderId="0" xfId="3" applyNumberFormat="1" applyFont="1"/>
    <xf numFmtId="0" fontId="21" fillId="0" borderId="0" xfId="2" applyNumberFormat="1" applyFont="1" applyBorder="1"/>
    <xf numFmtId="41" fontId="0" fillId="4" borderId="0" xfId="2" applyFont="1" applyFill="1" applyBorder="1"/>
    <xf numFmtId="41" fontId="0" fillId="4" borderId="0" xfId="2" applyFont="1" applyFill="1"/>
    <xf numFmtId="0" fontId="0" fillId="4" borderId="0" xfId="0" applyFill="1"/>
    <xf numFmtId="0" fontId="2" fillId="2" borderId="6" xfId="2" applyNumberFormat="1" applyFont="1" applyFill="1" applyBorder="1"/>
    <xf numFmtId="0" fontId="2" fillId="2" borderId="7" xfId="2" applyNumberFormat="1" applyFont="1" applyFill="1" applyBorder="1"/>
    <xf numFmtId="41" fontId="2" fillId="2" borderId="7" xfId="2" applyFont="1" applyFill="1" applyBorder="1"/>
    <xf numFmtId="41" fontId="2" fillId="2" borderId="8" xfId="2" applyFont="1" applyFill="1" applyBorder="1"/>
    <xf numFmtId="0" fontId="2" fillId="4" borderId="9" xfId="2" applyNumberFormat="1" applyFont="1" applyFill="1" applyBorder="1" applyAlignment="1">
      <alignment horizontal="center"/>
    </xf>
    <xf numFmtId="41" fontId="2" fillId="4" borderId="10" xfId="2" applyFont="1" applyFill="1" applyBorder="1"/>
    <xf numFmtId="41" fontId="2" fillId="4" borderId="11" xfId="2" applyFont="1" applyFill="1" applyBorder="1"/>
    <xf numFmtId="41" fontId="2" fillId="4" borderId="12" xfId="2" applyFont="1" applyFill="1" applyBorder="1"/>
    <xf numFmtId="44" fontId="0" fillId="0" borderId="6" xfId="3" applyFont="1" applyBorder="1"/>
    <xf numFmtId="44" fontId="0" fillId="0" borderId="13" xfId="3" applyFont="1" applyBorder="1"/>
    <xf numFmtId="44" fontId="0" fillId="0" borderId="14" xfId="3" applyFont="1" applyBorder="1"/>
    <xf numFmtId="44" fontId="0" fillId="0" borderId="15" xfId="3" applyFont="1" applyBorder="1"/>
    <xf numFmtId="0" fontId="22" fillId="0" borderId="0" xfId="2" applyNumberFormat="1" applyFont="1" applyBorder="1"/>
    <xf numFmtId="41" fontId="23" fillId="0" borderId="0" xfId="2" applyFont="1" applyBorder="1"/>
    <xf numFmtId="0" fontId="23" fillId="0" borderId="0" xfId="2" applyNumberFormat="1" applyFont="1" applyBorder="1"/>
    <xf numFmtId="0" fontId="24" fillId="0" borderId="0" xfId="2" applyNumberFormat="1" applyFont="1" applyBorder="1"/>
  </cellXfs>
  <cellStyles count="4">
    <cellStyle name="Comma" xfId="1" builtinId="3"/>
    <cellStyle name="Comma [0]" xfId="2" builtinId="6"/>
    <cellStyle name="Currency" xfId="3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800" b="0"/>
              <a:t>Clean Vehicle</a:t>
            </a:r>
            <a:r>
              <a:rPr lang="en-NZ" sz="1800" b="0" baseline="0"/>
              <a:t> Discount - Rebates and Charges for </a:t>
            </a:r>
            <a:r>
              <a:rPr lang="en-NZ" sz="1800" b="1" u="sng" baseline="0"/>
              <a:t>Brand New</a:t>
            </a:r>
            <a:r>
              <a:rPr lang="en-NZ" sz="1800" b="1" baseline="0"/>
              <a:t> Vehicles</a:t>
            </a:r>
            <a:endParaRPr lang="en-NZ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374134102147176E-2"/>
          <c:y val="7.0000000000000007E-2"/>
          <c:w val="0.93168253586297856"/>
          <c:h val="0.71068444932755492"/>
        </c:manualLayout>
      </c:layout>
      <c:lineChart>
        <c:grouping val="standard"/>
        <c:varyColors val="0"/>
        <c:ser>
          <c:idx val="2"/>
          <c:order val="0"/>
          <c:tx>
            <c:strRef>
              <c:f>'Feebate Table &amp; Graph'!$B$36</c:f>
              <c:strCache>
                <c:ptCount val="1"/>
                <c:pt idx="0">
                  <c:v> Current Pricing to 30 June 2023 (New Vehicles) </c:v>
                </c:pt>
              </c:strCache>
            </c:strRef>
          </c:tx>
          <c:spPr>
            <a:ln w="25400" cap="rnd">
              <a:gradFill flip="none" rotWithShape="1">
                <a:gsLst>
                  <a:gs pos="50000">
                    <a:schemeClr val="bg1">
                      <a:lumMod val="50000"/>
                    </a:schemeClr>
                  </a:gs>
                  <a:gs pos="0">
                    <a:srgbClr val="C00000"/>
                  </a:gs>
                  <a:gs pos="100000">
                    <a:schemeClr val="accent6"/>
                  </a:gs>
                </a:gsLst>
                <a:lin ang="5400000" scaled="1"/>
                <a:tileRect/>
              </a:gra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chemeClr val="tx1">
                    <a:lumMod val="95000"/>
                    <a:lumOff val="5000"/>
                  </a:schemeClr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>
                <a:gradFill flip="none" rotWithShape="1">
                  <a:gsLst>
                    <a:gs pos="50000">
                      <a:schemeClr val="bg1">
                        <a:lumMod val="50000"/>
                      </a:schemeClr>
                    </a:gs>
                    <a:gs pos="0">
                      <a:srgbClr val="C00000"/>
                    </a:gs>
                    <a:gs pos="100000">
                      <a:schemeClr val="accent6"/>
                    </a:gs>
                  </a:gsLst>
                  <a:lin ang="5400000" scaled="1"/>
                  <a:tileRect/>
                </a:gradFill>
                <a:prstDash val="sysDash"/>
                <a:round/>
                <a:headEnd type="none"/>
              </a:ln>
              <a:effectLst/>
            </c:spPr>
            <c:extLst>
              <c:ext xmlns:c16="http://schemas.microsoft.com/office/drawing/2014/chart" uri="{C3380CC4-5D6E-409C-BE32-E72D297353CC}">
                <c16:uniqueId val="{00000001-35C8-4020-A7E6-F489BDE0E729}"/>
              </c:ext>
            </c:extLst>
          </c:dPt>
          <c:cat>
            <c:numRef>
              <c:f>'Feebate Table &amp; Graph'!$A$37:$A$337</c:f>
              <c:numCache>
                <c:formatCode>0</c:formatCode>
                <c:ptCount val="3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</c:numCache>
            </c:numRef>
          </c:cat>
          <c:val>
            <c:numRef>
              <c:f>'Feebate Table &amp; Graph'!$B$37:$B$337</c:f>
              <c:numCache>
                <c:formatCode>_("$"* #,##0.00_);_("$"* \(#,##0.00\);_("$"* "-"??_);_(@_)</c:formatCode>
                <c:ptCount val="301"/>
                <c:pt idx="0">
                  <c:v>-8625</c:v>
                </c:pt>
                <c:pt idx="1">
                  <c:v>-5750</c:v>
                </c:pt>
                <c:pt idx="2">
                  <c:v>-5750</c:v>
                </c:pt>
                <c:pt idx="3">
                  <c:v>-5750</c:v>
                </c:pt>
                <c:pt idx="4">
                  <c:v>-5750</c:v>
                </c:pt>
                <c:pt idx="5">
                  <c:v>-5750</c:v>
                </c:pt>
                <c:pt idx="6">
                  <c:v>-5750</c:v>
                </c:pt>
                <c:pt idx="7">
                  <c:v>-5750</c:v>
                </c:pt>
                <c:pt idx="8">
                  <c:v>-5750</c:v>
                </c:pt>
                <c:pt idx="9">
                  <c:v>-5750</c:v>
                </c:pt>
                <c:pt idx="10">
                  <c:v>-5750</c:v>
                </c:pt>
                <c:pt idx="11">
                  <c:v>-5750</c:v>
                </c:pt>
                <c:pt idx="12">
                  <c:v>-5750</c:v>
                </c:pt>
                <c:pt idx="13">
                  <c:v>-5750</c:v>
                </c:pt>
                <c:pt idx="14">
                  <c:v>-5750</c:v>
                </c:pt>
                <c:pt idx="15">
                  <c:v>-5750</c:v>
                </c:pt>
                <c:pt idx="16">
                  <c:v>-5750</c:v>
                </c:pt>
                <c:pt idx="17">
                  <c:v>-5750</c:v>
                </c:pt>
                <c:pt idx="18">
                  <c:v>-5750</c:v>
                </c:pt>
                <c:pt idx="19">
                  <c:v>-5750</c:v>
                </c:pt>
                <c:pt idx="20">
                  <c:v>-5750</c:v>
                </c:pt>
                <c:pt idx="21">
                  <c:v>-5750</c:v>
                </c:pt>
                <c:pt idx="22">
                  <c:v>-5750</c:v>
                </c:pt>
                <c:pt idx="23">
                  <c:v>-5750</c:v>
                </c:pt>
                <c:pt idx="24">
                  <c:v>-5750</c:v>
                </c:pt>
                <c:pt idx="25">
                  <c:v>-5750</c:v>
                </c:pt>
                <c:pt idx="26">
                  <c:v>-5750</c:v>
                </c:pt>
                <c:pt idx="27">
                  <c:v>-5750</c:v>
                </c:pt>
                <c:pt idx="28">
                  <c:v>-5750</c:v>
                </c:pt>
                <c:pt idx="29">
                  <c:v>-5750</c:v>
                </c:pt>
                <c:pt idx="30">
                  <c:v>-5750</c:v>
                </c:pt>
                <c:pt idx="31">
                  <c:v>-5750</c:v>
                </c:pt>
                <c:pt idx="32">
                  <c:v>-5750</c:v>
                </c:pt>
                <c:pt idx="33">
                  <c:v>-5750</c:v>
                </c:pt>
                <c:pt idx="34">
                  <c:v>-5750</c:v>
                </c:pt>
                <c:pt idx="35">
                  <c:v>-5750</c:v>
                </c:pt>
                <c:pt idx="36">
                  <c:v>-5750</c:v>
                </c:pt>
                <c:pt idx="37">
                  <c:v>-5750</c:v>
                </c:pt>
                <c:pt idx="38">
                  <c:v>-5750</c:v>
                </c:pt>
                <c:pt idx="39">
                  <c:v>-5750</c:v>
                </c:pt>
                <c:pt idx="40">
                  <c:v>-5750</c:v>
                </c:pt>
                <c:pt idx="41">
                  <c:v>-5750</c:v>
                </c:pt>
                <c:pt idx="42">
                  <c:v>-5750</c:v>
                </c:pt>
                <c:pt idx="43">
                  <c:v>-5750</c:v>
                </c:pt>
                <c:pt idx="44">
                  <c:v>-5750</c:v>
                </c:pt>
                <c:pt idx="45">
                  <c:v>-5750</c:v>
                </c:pt>
                <c:pt idx="46">
                  <c:v>-5750</c:v>
                </c:pt>
                <c:pt idx="47">
                  <c:v>-5750</c:v>
                </c:pt>
                <c:pt idx="48">
                  <c:v>-5750</c:v>
                </c:pt>
                <c:pt idx="49">
                  <c:v>-5750</c:v>
                </c:pt>
                <c:pt idx="50">
                  <c:v>-5750</c:v>
                </c:pt>
                <c:pt idx="51">
                  <c:v>-5750</c:v>
                </c:pt>
                <c:pt idx="52">
                  <c:v>-5750</c:v>
                </c:pt>
                <c:pt idx="53">
                  <c:v>-5750</c:v>
                </c:pt>
                <c:pt idx="54">
                  <c:v>-5750</c:v>
                </c:pt>
                <c:pt idx="55">
                  <c:v>-5750</c:v>
                </c:pt>
                <c:pt idx="56">
                  <c:v>-5750</c:v>
                </c:pt>
                <c:pt idx="57">
                  <c:v>-5686.5517241379312</c:v>
                </c:pt>
                <c:pt idx="58">
                  <c:v>-5635.0000000000009</c:v>
                </c:pt>
                <c:pt idx="59">
                  <c:v>-5583.4482758620697</c:v>
                </c:pt>
                <c:pt idx="60">
                  <c:v>-5531.8965517241386</c:v>
                </c:pt>
                <c:pt idx="61">
                  <c:v>-5480.3448275862074</c:v>
                </c:pt>
                <c:pt idx="62">
                  <c:v>-5428.7931034482763</c:v>
                </c:pt>
                <c:pt idx="63">
                  <c:v>-5377.2413793103451</c:v>
                </c:pt>
                <c:pt idx="64">
                  <c:v>-5325.6896551724139</c:v>
                </c:pt>
                <c:pt idx="65">
                  <c:v>-5274.1379310344837</c:v>
                </c:pt>
                <c:pt idx="66">
                  <c:v>-5222.5862068965525</c:v>
                </c:pt>
                <c:pt idx="67">
                  <c:v>-5171.0344827586214</c:v>
                </c:pt>
                <c:pt idx="68">
                  <c:v>-5119.4827586206902</c:v>
                </c:pt>
                <c:pt idx="69">
                  <c:v>-5067.9310344827591</c:v>
                </c:pt>
                <c:pt idx="70">
                  <c:v>-5016.3793103448279</c:v>
                </c:pt>
                <c:pt idx="71">
                  <c:v>-4964.8275862068967</c:v>
                </c:pt>
                <c:pt idx="72">
                  <c:v>-4913.2758620689656</c:v>
                </c:pt>
                <c:pt idx="73">
                  <c:v>-4861.7241379310344</c:v>
                </c:pt>
                <c:pt idx="74">
                  <c:v>-4810.1724137931042</c:v>
                </c:pt>
                <c:pt idx="75">
                  <c:v>-4758.620689655173</c:v>
                </c:pt>
                <c:pt idx="76">
                  <c:v>-4707.0689655172418</c:v>
                </c:pt>
                <c:pt idx="77">
                  <c:v>-4655.5172413793116</c:v>
                </c:pt>
                <c:pt idx="78">
                  <c:v>-4603.9655172413804</c:v>
                </c:pt>
                <c:pt idx="79">
                  <c:v>-4552.4137931034493</c:v>
                </c:pt>
                <c:pt idx="80">
                  <c:v>-4500.8620689655181</c:v>
                </c:pt>
                <c:pt idx="81">
                  <c:v>-4449.310344827587</c:v>
                </c:pt>
                <c:pt idx="82">
                  <c:v>-4397.7586206896558</c:v>
                </c:pt>
                <c:pt idx="83">
                  <c:v>-4346.2068965517246</c:v>
                </c:pt>
                <c:pt idx="84">
                  <c:v>-4294.6551724137935</c:v>
                </c:pt>
                <c:pt idx="85">
                  <c:v>-4243.1034482758623</c:v>
                </c:pt>
                <c:pt idx="86">
                  <c:v>-4191.5517241379312</c:v>
                </c:pt>
                <c:pt idx="87">
                  <c:v>-4140</c:v>
                </c:pt>
                <c:pt idx="88">
                  <c:v>-4088.4482758620697</c:v>
                </c:pt>
                <c:pt idx="89">
                  <c:v>-4036.8965517241386</c:v>
                </c:pt>
                <c:pt idx="90">
                  <c:v>-3985.3448275862074</c:v>
                </c:pt>
                <c:pt idx="91">
                  <c:v>-3933.7931034482767</c:v>
                </c:pt>
                <c:pt idx="92">
                  <c:v>-3882.2413793103456</c:v>
                </c:pt>
                <c:pt idx="93">
                  <c:v>-3830.6896551724144</c:v>
                </c:pt>
                <c:pt idx="94">
                  <c:v>-3779.1379310344832</c:v>
                </c:pt>
                <c:pt idx="95">
                  <c:v>-3727.5862068965525</c:v>
                </c:pt>
                <c:pt idx="96">
                  <c:v>-3676.0344827586214</c:v>
                </c:pt>
                <c:pt idx="97">
                  <c:v>-3624.4827586206902</c:v>
                </c:pt>
                <c:pt idx="98">
                  <c:v>-3572.9310344827591</c:v>
                </c:pt>
                <c:pt idx="99">
                  <c:v>-3521.3793103448284</c:v>
                </c:pt>
                <c:pt idx="100">
                  <c:v>-3469.8275862068972</c:v>
                </c:pt>
                <c:pt idx="101">
                  <c:v>-3418.275862068966</c:v>
                </c:pt>
                <c:pt idx="102">
                  <c:v>-3366.7241379310353</c:v>
                </c:pt>
                <c:pt idx="103">
                  <c:v>-3315.1724137931042</c:v>
                </c:pt>
                <c:pt idx="104">
                  <c:v>-3263.620689655173</c:v>
                </c:pt>
                <c:pt idx="105">
                  <c:v>-3212.0689655172418</c:v>
                </c:pt>
                <c:pt idx="106">
                  <c:v>-3160.5172413793111</c:v>
                </c:pt>
                <c:pt idx="107">
                  <c:v>-3108.96551724138</c:v>
                </c:pt>
                <c:pt idx="108">
                  <c:v>-3057.4137931034493</c:v>
                </c:pt>
                <c:pt idx="109">
                  <c:v>-3005.8620689655181</c:v>
                </c:pt>
                <c:pt idx="110">
                  <c:v>-2954.310344827587</c:v>
                </c:pt>
                <c:pt idx="111">
                  <c:v>-2902.7586206896558</c:v>
                </c:pt>
                <c:pt idx="112">
                  <c:v>-2851.2068965517246</c:v>
                </c:pt>
                <c:pt idx="113">
                  <c:v>-2799.6551724137935</c:v>
                </c:pt>
                <c:pt idx="114">
                  <c:v>-2748.1034482758628</c:v>
                </c:pt>
                <c:pt idx="115">
                  <c:v>-2696.5517241379321</c:v>
                </c:pt>
                <c:pt idx="116">
                  <c:v>-2645.0000000000009</c:v>
                </c:pt>
                <c:pt idx="117">
                  <c:v>-2593.4482758620697</c:v>
                </c:pt>
                <c:pt idx="118">
                  <c:v>-2541.8965517241386</c:v>
                </c:pt>
                <c:pt idx="119">
                  <c:v>-2490.3448275862074</c:v>
                </c:pt>
                <c:pt idx="120">
                  <c:v>-2438.7931034482763</c:v>
                </c:pt>
                <c:pt idx="121">
                  <c:v>-2387.2413793103456</c:v>
                </c:pt>
                <c:pt idx="122">
                  <c:v>-2335.6896551724144</c:v>
                </c:pt>
                <c:pt idx="123">
                  <c:v>-2284.1379310344837</c:v>
                </c:pt>
                <c:pt idx="124">
                  <c:v>-2232.5862068965525</c:v>
                </c:pt>
                <c:pt idx="125">
                  <c:v>-2181.0344827586214</c:v>
                </c:pt>
                <c:pt idx="126">
                  <c:v>-2129.4827586206902</c:v>
                </c:pt>
                <c:pt idx="127">
                  <c:v>-2077.9310344827595</c:v>
                </c:pt>
                <c:pt idx="128">
                  <c:v>-2026.3793103448284</c:v>
                </c:pt>
                <c:pt idx="129">
                  <c:v>-1974.8275862068972</c:v>
                </c:pt>
                <c:pt idx="130">
                  <c:v>-1923.2758620689663</c:v>
                </c:pt>
                <c:pt idx="131">
                  <c:v>-1871.7241379310353</c:v>
                </c:pt>
                <c:pt idx="132">
                  <c:v>-1820.1724137931042</c:v>
                </c:pt>
                <c:pt idx="133">
                  <c:v>-1768.620689655173</c:v>
                </c:pt>
                <c:pt idx="134">
                  <c:v>-1717.0689655172421</c:v>
                </c:pt>
                <c:pt idx="135">
                  <c:v>-1665.5172413793111</c:v>
                </c:pt>
                <c:pt idx="136">
                  <c:v>-1613.96551724138</c:v>
                </c:pt>
                <c:pt idx="137">
                  <c:v>-1562.4137931034491</c:v>
                </c:pt>
                <c:pt idx="138">
                  <c:v>-1510.8620689655181</c:v>
                </c:pt>
                <c:pt idx="139">
                  <c:v>-1459.310344827587</c:v>
                </c:pt>
                <c:pt idx="140">
                  <c:v>-1407.7586206896558</c:v>
                </c:pt>
                <c:pt idx="141">
                  <c:v>-1356.2068965517249</c:v>
                </c:pt>
                <c:pt idx="142">
                  <c:v>-1304.6551724137939</c:v>
                </c:pt>
                <c:pt idx="143">
                  <c:v>-1253.1034482758628</c:v>
                </c:pt>
                <c:pt idx="144">
                  <c:v>-1201.5517241379318</c:v>
                </c:pt>
                <c:pt idx="145">
                  <c:v>-1150.0000000000007</c:v>
                </c:pt>
                <c:pt idx="146">
                  <c:v>-1098.4482758620697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345</c:v>
                </c:pt>
                <c:pt idx="193">
                  <c:v>402.5</c:v>
                </c:pt>
                <c:pt idx="194">
                  <c:v>460</c:v>
                </c:pt>
                <c:pt idx="195">
                  <c:v>517.5</c:v>
                </c:pt>
                <c:pt idx="196">
                  <c:v>575</c:v>
                </c:pt>
                <c:pt idx="197">
                  <c:v>632.5</c:v>
                </c:pt>
                <c:pt idx="198">
                  <c:v>690</c:v>
                </c:pt>
                <c:pt idx="199">
                  <c:v>747.5</c:v>
                </c:pt>
                <c:pt idx="200">
                  <c:v>805</c:v>
                </c:pt>
                <c:pt idx="201">
                  <c:v>862.49999999999989</c:v>
                </c:pt>
                <c:pt idx="202">
                  <c:v>919.99999999999989</c:v>
                </c:pt>
                <c:pt idx="203">
                  <c:v>977.49999999999989</c:v>
                </c:pt>
                <c:pt idx="204">
                  <c:v>1035</c:v>
                </c:pt>
                <c:pt idx="205">
                  <c:v>1092.5</c:v>
                </c:pt>
                <c:pt idx="206">
                  <c:v>1150</c:v>
                </c:pt>
                <c:pt idx="207">
                  <c:v>1207.5</c:v>
                </c:pt>
                <c:pt idx="208">
                  <c:v>1265</c:v>
                </c:pt>
                <c:pt idx="209">
                  <c:v>1322.5</c:v>
                </c:pt>
                <c:pt idx="210">
                  <c:v>1379.9999999999998</c:v>
                </c:pt>
                <c:pt idx="211">
                  <c:v>1437.4999999999998</c:v>
                </c:pt>
                <c:pt idx="212">
                  <c:v>1494.9999999999998</c:v>
                </c:pt>
                <c:pt idx="213">
                  <c:v>1552.4999999999998</c:v>
                </c:pt>
                <c:pt idx="214">
                  <c:v>1609.9999999999998</c:v>
                </c:pt>
                <c:pt idx="215">
                  <c:v>1667.4999999999998</c:v>
                </c:pt>
                <c:pt idx="216">
                  <c:v>1724.9999999999998</c:v>
                </c:pt>
                <c:pt idx="217">
                  <c:v>1782.4999999999998</c:v>
                </c:pt>
                <c:pt idx="218">
                  <c:v>1839.9999999999998</c:v>
                </c:pt>
                <c:pt idx="219">
                  <c:v>1897.4999999999998</c:v>
                </c:pt>
                <c:pt idx="220">
                  <c:v>1954.9999999999998</c:v>
                </c:pt>
                <c:pt idx="221">
                  <c:v>2012.4999999999998</c:v>
                </c:pt>
                <c:pt idx="222">
                  <c:v>2070</c:v>
                </c:pt>
                <c:pt idx="223">
                  <c:v>2127.5</c:v>
                </c:pt>
                <c:pt idx="224">
                  <c:v>2185</c:v>
                </c:pt>
                <c:pt idx="225">
                  <c:v>2242.5</c:v>
                </c:pt>
                <c:pt idx="226">
                  <c:v>2300</c:v>
                </c:pt>
                <c:pt idx="227">
                  <c:v>2357.5</c:v>
                </c:pt>
                <c:pt idx="228">
                  <c:v>2414.9999999999995</c:v>
                </c:pt>
                <c:pt idx="229">
                  <c:v>2472.4999999999995</c:v>
                </c:pt>
                <c:pt idx="230">
                  <c:v>2529.9999999999995</c:v>
                </c:pt>
                <c:pt idx="231">
                  <c:v>2587.4999999999995</c:v>
                </c:pt>
                <c:pt idx="232">
                  <c:v>2644.9999999999995</c:v>
                </c:pt>
                <c:pt idx="233">
                  <c:v>2702.4999999999995</c:v>
                </c:pt>
                <c:pt idx="234">
                  <c:v>2759.9999999999995</c:v>
                </c:pt>
                <c:pt idx="235">
                  <c:v>2817.4999999999995</c:v>
                </c:pt>
                <c:pt idx="236">
                  <c:v>2874.9999999999995</c:v>
                </c:pt>
                <c:pt idx="237">
                  <c:v>2932.4999999999995</c:v>
                </c:pt>
                <c:pt idx="238">
                  <c:v>2989.9999999999995</c:v>
                </c:pt>
                <c:pt idx="239">
                  <c:v>3047.4999999999995</c:v>
                </c:pt>
                <c:pt idx="240">
                  <c:v>3104.9999999999995</c:v>
                </c:pt>
                <c:pt idx="241">
                  <c:v>3162.4999999999995</c:v>
                </c:pt>
                <c:pt idx="242">
                  <c:v>3219.9999999999995</c:v>
                </c:pt>
                <c:pt idx="243">
                  <c:v>3277.4999999999995</c:v>
                </c:pt>
                <c:pt idx="244">
                  <c:v>3334.9999999999995</c:v>
                </c:pt>
                <c:pt idx="245">
                  <c:v>3392.4999999999995</c:v>
                </c:pt>
                <c:pt idx="246">
                  <c:v>3449.9999999999995</c:v>
                </c:pt>
                <c:pt idx="247">
                  <c:v>3507.4999999999995</c:v>
                </c:pt>
                <c:pt idx="248">
                  <c:v>3564.9999999999995</c:v>
                </c:pt>
                <c:pt idx="249">
                  <c:v>3622.4999999999995</c:v>
                </c:pt>
                <c:pt idx="250">
                  <c:v>3679.9999999999995</c:v>
                </c:pt>
                <c:pt idx="251">
                  <c:v>3737.4999999999995</c:v>
                </c:pt>
                <c:pt idx="252">
                  <c:v>3794.9999999999995</c:v>
                </c:pt>
                <c:pt idx="253">
                  <c:v>3852.4999999999995</c:v>
                </c:pt>
                <c:pt idx="254">
                  <c:v>3909.9999999999995</c:v>
                </c:pt>
                <c:pt idx="255">
                  <c:v>3967.4999999999995</c:v>
                </c:pt>
                <c:pt idx="256">
                  <c:v>4024.9999999999995</c:v>
                </c:pt>
                <c:pt idx="257">
                  <c:v>4082.4999999999995</c:v>
                </c:pt>
                <c:pt idx="258">
                  <c:v>4140</c:v>
                </c:pt>
                <c:pt idx="259">
                  <c:v>4197.5</c:v>
                </c:pt>
                <c:pt idx="260">
                  <c:v>4255</c:v>
                </c:pt>
                <c:pt idx="261">
                  <c:v>4312.5</c:v>
                </c:pt>
                <c:pt idx="262">
                  <c:v>4370</c:v>
                </c:pt>
                <c:pt idx="263">
                  <c:v>4427.5</c:v>
                </c:pt>
                <c:pt idx="264">
                  <c:v>4484.9999999999991</c:v>
                </c:pt>
                <c:pt idx="265">
                  <c:v>4542.4999999999991</c:v>
                </c:pt>
                <c:pt idx="266">
                  <c:v>4599.9999999999991</c:v>
                </c:pt>
                <c:pt idx="267">
                  <c:v>4657.4999999999991</c:v>
                </c:pt>
                <c:pt idx="268">
                  <c:v>4714.9999999999991</c:v>
                </c:pt>
                <c:pt idx="269">
                  <c:v>4772.4999999999991</c:v>
                </c:pt>
                <c:pt idx="270">
                  <c:v>4829.9999999999991</c:v>
                </c:pt>
                <c:pt idx="271">
                  <c:v>4887.4999999999991</c:v>
                </c:pt>
                <c:pt idx="272">
                  <c:v>4944.9999999999991</c:v>
                </c:pt>
                <c:pt idx="273">
                  <c:v>5002.4999999999991</c:v>
                </c:pt>
                <c:pt idx="274">
                  <c:v>5059.9999999999991</c:v>
                </c:pt>
                <c:pt idx="275">
                  <c:v>5117.4999999999991</c:v>
                </c:pt>
                <c:pt idx="276">
                  <c:v>5174.9999999999991</c:v>
                </c:pt>
                <c:pt idx="277">
                  <c:v>5175</c:v>
                </c:pt>
                <c:pt idx="278">
                  <c:v>5175</c:v>
                </c:pt>
                <c:pt idx="279">
                  <c:v>5175</c:v>
                </c:pt>
                <c:pt idx="280">
                  <c:v>5175</c:v>
                </c:pt>
                <c:pt idx="281">
                  <c:v>5175</c:v>
                </c:pt>
                <c:pt idx="282">
                  <c:v>5175</c:v>
                </c:pt>
                <c:pt idx="283">
                  <c:v>5175</c:v>
                </c:pt>
                <c:pt idx="284">
                  <c:v>5175</c:v>
                </c:pt>
                <c:pt idx="285">
                  <c:v>5175</c:v>
                </c:pt>
                <c:pt idx="286">
                  <c:v>5175</c:v>
                </c:pt>
                <c:pt idx="287">
                  <c:v>5175</c:v>
                </c:pt>
                <c:pt idx="288">
                  <c:v>5175</c:v>
                </c:pt>
                <c:pt idx="289">
                  <c:v>5175</c:v>
                </c:pt>
                <c:pt idx="290">
                  <c:v>5175</c:v>
                </c:pt>
                <c:pt idx="291">
                  <c:v>5175</c:v>
                </c:pt>
                <c:pt idx="292">
                  <c:v>5175</c:v>
                </c:pt>
                <c:pt idx="293">
                  <c:v>5175</c:v>
                </c:pt>
                <c:pt idx="294">
                  <c:v>5175</c:v>
                </c:pt>
                <c:pt idx="295">
                  <c:v>5175</c:v>
                </c:pt>
                <c:pt idx="296">
                  <c:v>5175</c:v>
                </c:pt>
                <c:pt idx="297">
                  <c:v>5175</c:v>
                </c:pt>
                <c:pt idx="298">
                  <c:v>5175</c:v>
                </c:pt>
                <c:pt idx="299">
                  <c:v>5175</c:v>
                </c:pt>
                <c:pt idx="300">
                  <c:v>5175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C8-4020-A7E6-F489BDE0E729}"/>
            </c:ext>
          </c:extLst>
        </c:ser>
        <c:ser>
          <c:idx val="6"/>
          <c:order val="1"/>
          <c:tx>
            <c:strRef>
              <c:f>'Feebate Table &amp; Graph'!$D$36</c:f>
              <c:strCache>
                <c:ptCount val="1"/>
                <c:pt idx="0">
                  <c:v> Future Pricing from 1 July 2023 (New Vehicles) </c:v>
                </c:pt>
              </c:strCache>
            </c:strRef>
          </c:tx>
          <c:spPr>
            <a:ln w="38100" cap="rnd">
              <a:gradFill>
                <a:gsLst>
                  <a:gs pos="50000">
                    <a:schemeClr val="bg1">
                      <a:lumMod val="50000"/>
                    </a:schemeClr>
                  </a:gs>
                  <a:gs pos="0">
                    <a:srgbClr val="C00000"/>
                  </a:gs>
                  <a:gs pos="100000">
                    <a:schemeClr val="accent6"/>
                  </a:gs>
                </a:gsLst>
                <a:lin ang="5400000" scaled="1"/>
              </a:gradFill>
              <a:prstDash val="solid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60000"/>
                  </a:schemeClr>
                </a:solidFill>
                <a:ln w="9525">
                  <a:solidFill>
                    <a:schemeClr val="accent1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35C8-4020-A7E6-F489BDE0E729}"/>
              </c:ext>
            </c:extLst>
          </c:dPt>
          <c:cat>
            <c:numRef>
              <c:f>'Feebate Table &amp; Graph'!$A$37:$A$337</c:f>
              <c:numCache>
                <c:formatCode>0</c:formatCode>
                <c:ptCount val="3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</c:numCache>
            </c:numRef>
          </c:cat>
          <c:val>
            <c:numRef>
              <c:f>'Feebate Table &amp; Graph'!$D$37:$D$337</c:f>
              <c:numCache>
                <c:formatCode>_("$"* #,##0.00_);_("$"* \(#,##0.00\);_("$"* "-"??_);_(@_)</c:formatCode>
                <c:ptCount val="301"/>
                <c:pt idx="0">
                  <c:v>-7014.9999999999991</c:v>
                </c:pt>
                <c:pt idx="1">
                  <c:v>-4024.9999999999995</c:v>
                </c:pt>
                <c:pt idx="2">
                  <c:v>-4024.9999999999995</c:v>
                </c:pt>
                <c:pt idx="3">
                  <c:v>-4024.9999999999995</c:v>
                </c:pt>
                <c:pt idx="4">
                  <c:v>-4024.9999999999995</c:v>
                </c:pt>
                <c:pt idx="5">
                  <c:v>-4024.9999999999995</c:v>
                </c:pt>
                <c:pt idx="6">
                  <c:v>-4024.9999999999995</c:v>
                </c:pt>
                <c:pt idx="7">
                  <c:v>-4024.9999999999995</c:v>
                </c:pt>
                <c:pt idx="8">
                  <c:v>-4024.9999999999995</c:v>
                </c:pt>
                <c:pt idx="9">
                  <c:v>-4024.9999999999995</c:v>
                </c:pt>
                <c:pt idx="10">
                  <c:v>-4024.9999999999995</c:v>
                </c:pt>
                <c:pt idx="11">
                  <c:v>-4024.9999999999995</c:v>
                </c:pt>
                <c:pt idx="12">
                  <c:v>-4024.9999999999995</c:v>
                </c:pt>
                <c:pt idx="13">
                  <c:v>-4024.9999999999995</c:v>
                </c:pt>
                <c:pt idx="14">
                  <c:v>-4024.9999999999995</c:v>
                </c:pt>
                <c:pt idx="15">
                  <c:v>-4024.9999999999995</c:v>
                </c:pt>
                <c:pt idx="16">
                  <c:v>-4024.9999999999995</c:v>
                </c:pt>
                <c:pt idx="17">
                  <c:v>-4024.9999999999995</c:v>
                </c:pt>
                <c:pt idx="18">
                  <c:v>-4024.9999999999995</c:v>
                </c:pt>
                <c:pt idx="19">
                  <c:v>-4024.9999999999995</c:v>
                </c:pt>
                <c:pt idx="20">
                  <c:v>-4024.9999999999995</c:v>
                </c:pt>
                <c:pt idx="21">
                  <c:v>-4024.9999999999995</c:v>
                </c:pt>
                <c:pt idx="22">
                  <c:v>-4024.9999999999995</c:v>
                </c:pt>
                <c:pt idx="23">
                  <c:v>-4024.9999999999995</c:v>
                </c:pt>
                <c:pt idx="24">
                  <c:v>-4024.9999999999995</c:v>
                </c:pt>
                <c:pt idx="25">
                  <c:v>-4024.9999999999995</c:v>
                </c:pt>
                <c:pt idx="26">
                  <c:v>-4024.9999999999995</c:v>
                </c:pt>
                <c:pt idx="27">
                  <c:v>-4024.9999999999995</c:v>
                </c:pt>
                <c:pt idx="28">
                  <c:v>-4024.9999999999995</c:v>
                </c:pt>
                <c:pt idx="29">
                  <c:v>-4024.9999999999995</c:v>
                </c:pt>
                <c:pt idx="30">
                  <c:v>-4024.9999999999995</c:v>
                </c:pt>
                <c:pt idx="31">
                  <c:v>-4024.9999999999995</c:v>
                </c:pt>
                <c:pt idx="32">
                  <c:v>-4024.9999999999995</c:v>
                </c:pt>
                <c:pt idx="33">
                  <c:v>-4024.9999999999995</c:v>
                </c:pt>
                <c:pt idx="34">
                  <c:v>-4024.9999999999995</c:v>
                </c:pt>
                <c:pt idx="35">
                  <c:v>-4024.9999999999995</c:v>
                </c:pt>
                <c:pt idx="36">
                  <c:v>-4024.9999999999995</c:v>
                </c:pt>
                <c:pt idx="37">
                  <c:v>-4024.9999999999995</c:v>
                </c:pt>
                <c:pt idx="38">
                  <c:v>-4024.9999999999995</c:v>
                </c:pt>
                <c:pt idx="39">
                  <c:v>-4024.9999999999995</c:v>
                </c:pt>
                <c:pt idx="40">
                  <c:v>-4024.9999999999995</c:v>
                </c:pt>
                <c:pt idx="41">
                  <c:v>-4024.9999999999995</c:v>
                </c:pt>
                <c:pt idx="42">
                  <c:v>-4024.9999999999995</c:v>
                </c:pt>
                <c:pt idx="43">
                  <c:v>-4024.9999999999995</c:v>
                </c:pt>
                <c:pt idx="44">
                  <c:v>-4024.9999999999995</c:v>
                </c:pt>
                <c:pt idx="45">
                  <c:v>-4024.9999999999995</c:v>
                </c:pt>
                <c:pt idx="46">
                  <c:v>-4024.9999999999995</c:v>
                </c:pt>
                <c:pt idx="47">
                  <c:v>-4024.9999999999995</c:v>
                </c:pt>
                <c:pt idx="48">
                  <c:v>-4024.9999999999995</c:v>
                </c:pt>
                <c:pt idx="49">
                  <c:v>-4024.9999999999995</c:v>
                </c:pt>
                <c:pt idx="50">
                  <c:v>-4024.9999999999995</c:v>
                </c:pt>
                <c:pt idx="51">
                  <c:v>-4024.9999999999995</c:v>
                </c:pt>
                <c:pt idx="52">
                  <c:v>-4024.9999999999995</c:v>
                </c:pt>
                <c:pt idx="53">
                  <c:v>-4024.9999999999995</c:v>
                </c:pt>
                <c:pt idx="54">
                  <c:v>-4024.9999999999995</c:v>
                </c:pt>
                <c:pt idx="55">
                  <c:v>-4024.9999999999995</c:v>
                </c:pt>
                <c:pt idx="56">
                  <c:v>-4024.9999999999995</c:v>
                </c:pt>
                <c:pt idx="57">
                  <c:v>-4024.9999999999995</c:v>
                </c:pt>
                <c:pt idx="58">
                  <c:v>-4024.9999999999995</c:v>
                </c:pt>
                <c:pt idx="59">
                  <c:v>-4024.9999999999995</c:v>
                </c:pt>
                <c:pt idx="60">
                  <c:v>-4024.9999999999991</c:v>
                </c:pt>
                <c:pt idx="61">
                  <c:v>-3967.4999999999991</c:v>
                </c:pt>
                <c:pt idx="62">
                  <c:v>-3909.9999999999991</c:v>
                </c:pt>
                <c:pt idx="63">
                  <c:v>-3852.4999999999991</c:v>
                </c:pt>
                <c:pt idx="64">
                  <c:v>-3794.9999999999991</c:v>
                </c:pt>
                <c:pt idx="65">
                  <c:v>-3737.4999999999995</c:v>
                </c:pt>
                <c:pt idx="66">
                  <c:v>-3679.9999999999995</c:v>
                </c:pt>
                <c:pt idx="67">
                  <c:v>-3622.4999999999995</c:v>
                </c:pt>
                <c:pt idx="68">
                  <c:v>-3564.9999999999995</c:v>
                </c:pt>
                <c:pt idx="69">
                  <c:v>-3507.4999999999995</c:v>
                </c:pt>
                <c:pt idx="70">
                  <c:v>-3449.9999999999995</c:v>
                </c:pt>
                <c:pt idx="71">
                  <c:v>-3392.4999999999995</c:v>
                </c:pt>
                <c:pt idx="72">
                  <c:v>-3334.9999999999995</c:v>
                </c:pt>
                <c:pt idx="73">
                  <c:v>-3277.4999999999995</c:v>
                </c:pt>
                <c:pt idx="74">
                  <c:v>-3219.9999999999995</c:v>
                </c:pt>
                <c:pt idx="75">
                  <c:v>-3162.4999999999995</c:v>
                </c:pt>
                <c:pt idx="76">
                  <c:v>-3104.9999999999995</c:v>
                </c:pt>
                <c:pt idx="77">
                  <c:v>-3047.4999999999995</c:v>
                </c:pt>
                <c:pt idx="78">
                  <c:v>-2989.9999999999995</c:v>
                </c:pt>
                <c:pt idx="79">
                  <c:v>-2932.4999999999995</c:v>
                </c:pt>
                <c:pt idx="80">
                  <c:v>-2874.9999999999995</c:v>
                </c:pt>
                <c:pt idx="81">
                  <c:v>-2817.4999999999995</c:v>
                </c:pt>
                <c:pt idx="82">
                  <c:v>-2759.9999999999995</c:v>
                </c:pt>
                <c:pt idx="83">
                  <c:v>-2702.4999999999995</c:v>
                </c:pt>
                <c:pt idx="84">
                  <c:v>-2644.9999999999995</c:v>
                </c:pt>
                <c:pt idx="85">
                  <c:v>-2587.4999999999995</c:v>
                </c:pt>
                <c:pt idx="86">
                  <c:v>-2529.9999999999995</c:v>
                </c:pt>
                <c:pt idx="87">
                  <c:v>-2472.4999999999995</c:v>
                </c:pt>
                <c:pt idx="88">
                  <c:v>-2414.9999999999995</c:v>
                </c:pt>
                <c:pt idx="89">
                  <c:v>-2357.4999999999995</c:v>
                </c:pt>
                <c:pt idx="90">
                  <c:v>-2299.9999999999995</c:v>
                </c:pt>
                <c:pt idx="91">
                  <c:v>-2242.4999999999995</c:v>
                </c:pt>
                <c:pt idx="92">
                  <c:v>-2184.9999999999995</c:v>
                </c:pt>
                <c:pt idx="93">
                  <c:v>-2127.4999999999995</c:v>
                </c:pt>
                <c:pt idx="94">
                  <c:v>-2069.9999999999995</c:v>
                </c:pt>
                <c:pt idx="95">
                  <c:v>-2012.4999999999998</c:v>
                </c:pt>
                <c:pt idx="96">
                  <c:v>-1954.9999999999998</c:v>
                </c:pt>
                <c:pt idx="97">
                  <c:v>-1897.4999999999998</c:v>
                </c:pt>
                <c:pt idx="98">
                  <c:v>-1839.9999999999998</c:v>
                </c:pt>
                <c:pt idx="99">
                  <c:v>-1782.4999999999998</c:v>
                </c:pt>
                <c:pt idx="100">
                  <c:v>-1724.9999999999998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575</c:v>
                </c:pt>
                <c:pt idx="151">
                  <c:v>632.5</c:v>
                </c:pt>
                <c:pt idx="152">
                  <c:v>690</c:v>
                </c:pt>
                <c:pt idx="153">
                  <c:v>747.5</c:v>
                </c:pt>
                <c:pt idx="154">
                  <c:v>805</c:v>
                </c:pt>
                <c:pt idx="155">
                  <c:v>862.5</c:v>
                </c:pt>
                <c:pt idx="156">
                  <c:v>920</c:v>
                </c:pt>
                <c:pt idx="157">
                  <c:v>977.5</c:v>
                </c:pt>
                <c:pt idx="158">
                  <c:v>1035</c:v>
                </c:pt>
                <c:pt idx="159">
                  <c:v>1092.5</c:v>
                </c:pt>
                <c:pt idx="160">
                  <c:v>1150</c:v>
                </c:pt>
                <c:pt idx="161">
                  <c:v>1207.5</c:v>
                </c:pt>
                <c:pt idx="162">
                  <c:v>1265</c:v>
                </c:pt>
                <c:pt idx="163">
                  <c:v>1322.5</c:v>
                </c:pt>
                <c:pt idx="164">
                  <c:v>1380</c:v>
                </c:pt>
                <c:pt idx="165">
                  <c:v>1437.5</c:v>
                </c:pt>
                <c:pt idx="166">
                  <c:v>1495</c:v>
                </c:pt>
                <c:pt idx="167">
                  <c:v>1552.5</c:v>
                </c:pt>
                <c:pt idx="168">
                  <c:v>1609.9999999999998</c:v>
                </c:pt>
                <c:pt idx="169">
                  <c:v>1667.4999999999998</c:v>
                </c:pt>
                <c:pt idx="170">
                  <c:v>1724.9999999999998</c:v>
                </c:pt>
                <c:pt idx="171">
                  <c:v>1782.4999999999998</c:v>
                </c:pt>
                <c:pt idx="172">
                  <c:v>1839.9999999999998</c:v>
                </c:pt>
                <c:pt idx="173">
                  <c:v>1897.4999999999998</c:v>
                </c:pt>
                <c:pt idx="174">
                  <c:v>1954.9999999999998</c:v>
                </c:pt>
                <c:pt idx="175">
                  <c:v>2012.4999999999998</c:v>
                </c:pt>
                <c:pt idx="176">
                  <c:v>2070</c:v>
                </c:pt>
                <c:pt idx="177">
                  <c:v>2127.5</c:v>
                </c:pt>
                <c:pt idx="178">
                  <c:v>2185</c:v>
                </c:pt>
                <c:pt idx="179">
                  <c:v>2242.5</c:v>
                </c:pt>
                <c:pt idx="180">
                  <c:v>2300</c:v>
                </c:pt>
                <c:pt idx="181">
                  <c:v>2357.5</c:v>
                </c:pt>
                <c:pt idx="182">
                  <c:v>2415</c:v>
                </c:pt>
                <c:pt idx="183">
                  <c:v>2472.5</c:v>
                </c:pt>
                <c:pt idx="184">
                  <c:v>2530</c:v>
                </c:pt>
                <c:pt idx="185">
                  <c:v>2587.5</c:v>
                </c:pt>
                <c:pt idx="186">
                  <c:v>2644.9999999999995</c:v>
                </c:pt>
                <c:pt idx="187">
                  <c:v>2702.4999999999995</c:v>
                </c:pt>
                <c:pt idx="188">
                  <c:v>2759.9999999999995</c:v>
                </c:pt>
                <c:pt idx="189">
                  <c:v>2817.4999999999995</c:v>
                </c:pt>
                <c:pt idx="190">
                  <c:v>2874.9999999999995</c:v>
                </c:pt>
                <c:pt idx="191">
                  <c:v>2932.4999999999995</c:v>
                </c:pt>
                <c:pt idx="192">
                  <c:v>2989.9999999999995</c:v>
                </c:pt>
                <c:pt idx="193">
                  <c:v>3047.4999999999995</c:v>
                </c:pt>
                <c:pt idx="194">
                  <c:v>3104.9999999999995</c:v>
                </c:pt>
                <c:pt idx="195">
                  <c:v>3162.4999999999995</c:v>
                </c:pt>
                <c:pt idx="196">
                  <c:v>3219.9999999999995</c:v>
                </c:pt>
                <c:pt idx="197">
                  <c:v>3277.4999999999995</c:v>
                </c:pt>
                <c:pt idx="198">
                  <c:v>3334.9999999999995</c:v>
                </c:pt>
                <c:pt idx="199">
                  <c:v>3392.4999999999995</c:v>
                </c:pt>
                <c:pt idx="200">
                  <c:v>3449.9999999999995</c:v>
                </c:pt>
                <c:pt idx="201">
                  <c:v>3507.4999999999995</c:v>
                </c:pt>
                <c:pt idx="202">
                  <c:v>3564.9999999999995</c:v>
                </c:pt>
                <c:pt idx="203">
                  <c:v>3622.4999999999995</c:v>
                </c:pt>
                <c:pt idx="204">
                  <c:v>3679.9999999999995</c:v>
                </c:pt>
                <c:pt idx="205">
                  <c:v>3737.4999999999995</c:v>
                </c:pt>
                <c:pt idx="206">
                  <c:v>3794.9999999999995</c:v>
                </c:pt>
                <c:pt idx="207">
                  <c:v>3852.4999999999995</c:v>
                </c:pt>
                <c:pt idx="208">
                  <c:v>3909.9999999999995</c:v>
                </c:pt>
                <c:pt idx="209">
                  <c:v>3967.4999999999995</c:v>
                </c:pt>
                <c:pt idx="210">
                  <c:v>4024.9999999999995</c:v>
                </c:pt>
                <c:pt idx="211">
                  <c:v>4082.4999999999995</c:v>
                </c:pt>
                <c:pt idx="212">
                  <c:v>4140</c:v>
                </c:pt>
                <c:pt idx="213">
                  <c:v>4197.5</c:v>
                </c:pt>
                <c:pt idx="214">
                  <c:v>4255</c:v>
                </c:pt>
                <c:pt idx="215">
                  <c:v>4312.5</c:v>
                </c:pt>
                <c:pt idx="216">
                  <c:v>4370</c:v>
                </c:pt>
                <c:pt idx="217">
                  <c:v>4427.5</c:v>
                </c:pt>
                <c:pt idx="218">
                  <c:v>4485</c:v>
                </c:pt>
                <c:pt idx="219">
                  <c:v>4542.5</c:v>
                </c:pt>
                <c:pt idx="220">
                  <c:v>4600</c:v>
                </c:pt>
                <c:pt idx="221">
                  <c:v>4657.5</c:v>
                </c:pt>
                <c:pt idx="222">
                  <c:v>4714.9999999999991</c:v>
                </c:pt>
                <c:pt idx="223">
                  <c:v>4772.4999999999991</c:v>
                </c:pt>
                <c:pt idx="224">
                  <c:v>4829.9999999999991</c:v>
                </c:pt>
                <c:pt idx="225">
                  <c:v>4887.4999999999991</c:v>
                </c:pt>
                <c:pt idx="226">
                  <c:v>4944.9999999999991</c:v>
                </c:pt>
                <c:pt idx="227">
                  <c:v>5002.4999999999991</c:v>
                </c:pt>
                <c:pt idx="228">
                  <c:v>5059.9999999999991</c:v>
                </c:pt>
                <c:pt idx="229">
                  <c:v>5117.4999999999991</c:v>
                </c:pt>
                <c:pt idx="230">
                  <c:v>5174.9999999999991</c:v>
                </c:pt>
                <c:pt idx="231">
                  <c:v>5232.4999999999991</c:v>
                </c:pt>
                <c:pt idx="232">
                  <c:v>5289.9999999999991</c:v>
                </c:pt>
                <c:pt idx="233">
                  <c:v>5347.4999999999991</c:v>
                </c:pt>
                <c:pt idx="234">
                  <c:v>5404.9999999999991</c:v>
                </c:pt>
                <c:pt idx="235">
                  <c:v>5462.4999999999991</c:v>
                </c:pt>
                <c:pt idx="236">
                  <c:v>5519.9999999999991</c:v>
                </c:pt>
                <c:pt idx="237">
                  <c:v>5577.4999999999991</c:v>
                </c:pt>
                <c:pt idx="238">
                  <c:v>5634.9999999999991</c:v>
                </c:pt>
                <c:pt idx="239">
                  <c:v>5692.4999999999991</c:v>
                </c:pt>
                <c:pt idx="240">
                  <c:v>5749.9999999999991</c:v>
                </c:pt>
                <c:pt idx="241">
                  <c:v>5807.4999999999991</c:v>
                </c:pt>
                <c:pt idx="242">
                  <c:v>5864.9999999999991</c:v>
                </c:pt>
                <c:pt idx="243">
                  <c:v>5922.4999999999991</c:v>
                </c:pt>
                <c:pt idx="244">
                  <c:v>5979.9999999999991</c:v>
                </c:pt>
                <c:pt idx="245">
                  <c:v>6037.4999999999991</c:v>
                </c:pt>
                <c:pt idx="246">
                  <c:v>6094.9999999999991</c:v>
                </c:pt>
                <c:pt idx="247">
                  <c:v>6152.4999999999991</c:v>
                </c:pt>
                <c:pt idx="248">
                  <c:v>6209.9999999999991</c:v>
                </c:pt>
                <c:pt idx="249">
                  <c:v>6267.4999999999991</c:v>
                </c:pt>
                <c:pt idx="250">
                  <c:v>6324.9999999999991</c:v>
                </c:pt>
                <c:pt idx="251">
                  <c:v>6382.4999999999991</c:v>
                </c:pt>
                <c:pt idx="252">
                  <c:v>6439.9999999999991</c:v>
                </c:pt>
                <c:pt idx="253">
                  <c:v>6497.4999999999991</c:v>
                </c:pt>
                <c:pt idx="254">
                  <c:v>6554.9999999999991</c:v>
                </c:pt>
                <c:pt idx="255">
                  <c:v>6612.4999999999991</c:v>
                </c:pt>
                <c:pt idx="256">
                  <c:v>6669.9999999999991</c:v>
                </c:pt>
                <c:pt idx="257">
                  <c:v>6727.4999999999991</c:v>
                </c:pt>
                <c:pt idx="258">
                  <c:v>6784.9999999999991</c:v>
                </c:pt>
                <c:pt idx="259">
                  <c:v>6842.4999999999991</c:v>
                </c:pt>
                <c:pt idx="260">
                  <c:v>6899.9999999999991</c:v>
                </c:pt>
                <c:pt idx="261">
                  <c:v>6899.9999999999991</c:v>
                </c:pt>
                <c:pt idx="262">
                  <c:v>6899.9999999999991</c:v>
                </c:pt>
                <c:pt idx="263">
                  <c:v>6899.9999999999991</c:v>
                </c:pt>
                <c:pt idx="264">
                  <c:v>6899.9999999999991</c:v>
                </c:pt>
                <c:pt idx="265">
                  <c:v>6899.9999999999991</c:v>
                </c:pt>
                <c:pt idx="266">
                  <c:v>6899.9999999999991</c:v>
                </c:pt>
                <c:pt idx="267">
                  <c:v>6899.9999999999991</c:v>
                </c:pt>
                <c:pt idx="268">
                  <c:v>6899.9999999999991</c:v>
                </c:pt>
                <c:pt idx="269">
                  <c:v>6899.9999999999991</c:v>
                </c:pt>
                <c:pt idx="270">
                  <c:v>6899.9999999999991</c:v>
                </c:pt>
                <c:pt idx="271">
                  <c:v>6899.9999999999991</c:v>
                </c:pt>
                <c:pt idx="272">
                  <c:v>6899.9999999999991</c:v>
                </c:pt>
                <c:pt idx="273">
                  <c:v>6899.9999999999991</c:v>
                </c:pt>
                <c:pt idx="274">
                  <c:v>6899.9999999999991</c:v>
                </c:pt>
                <c:pt idx="275">
                  <c:v>6899.9999999999991</c:v>
                </c:pt>
                <c:pt idx="276">
                  <c:v>6899.9999999999991</c:v>
                </c:pt>
                <c:pt idx="277">
                  <c:v>6899.9999999999991</c:v>
                </c:pt>
                <c:pt idx="278">
                  <c:v>6899.9999999999991</c:v>
                </c:pt>
                <c:pt idx="279">
                  <c:v>6899.9999999999991</c:v>
                </c:pt>
                <c:pt idx="280">
                  <c:v>6899.9999999999991</c:v>
                </c:pt>
                <c:pt idx="281">
                  <c:v>6899.9999999999991</c:v>
                </c:pt>
                <c:pt idx="282">
                  <c:v>6899.9999999999991</c:v>
                </c:pt>
                <c:pt idx="283">
                  <c:v>6899.9999999999991</c:v>
                </c:pt>
                <c:pt idx="284">
                  <c:v>6899.9999999999991</c:v>
                </c:pt>
                <c:pt idx="285">
                  <c:v>6899.9999999999991</c:v>
                </c:pt>
                <c:pt idx="286">
                  <c:v>6899.9999999999991</c:v>
                </c:pt>
                <c:pt idx="287">
                  <c:v>6899.9999999999991</c:v>
                </c:pt>
                <c:pt idx="288">
                  <c:v>6899.9999999999991</c:v>
                </c:pt>
                <c:pt idx="289">
                  <c:v>6899.9999999999991</c:v>
                </c:pt>
                <c:pt idx="290">
                  <c:v>6899.9999999999991</c:v>
                </c:pt>
                <c:pt idx="291">
                  <c:v>6899.9999999999991</c:v>
                </c:pt>
                <c:pt idx="292">
                  <c:v>6899.9999999999991</c:v>
                </c:pt>
                <c:pt idx="293">
                  <c:v>6899.9999999999991</c:v>
                </c:pt>
                <c:pt idx="294">
                  <c:v>6899.9999999999991</c:v>
                </c:pt>
                <c:pt idx="295">
                  <c:v>6899.9999999999991</c:v>
                </c:pt>
                <c:pt idx="296">
                  <c:v>6899.9999999999991</c:v>
                </c:pt>
                <c:pt idx="297">
                  <c:v>6899.9999999999991</c:v>
                </c:pt>
                <c:pt idx="298">
                  <c:v>6899.9999999999991</c:v>
                </c:pt>
                <c:pt idx="299">
                  <c:v>6899.9999999999991</c:v>
                </c:pt>
                <c:pt idx="300">
                  <c:v>6899.9999999999991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5C8-4020-A7E6-F489BDE0E7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1619264"/>
        <c:axId val="1161629664"/>
      </c:lineChart>
      <c:catAx>
        <c:axId val="1161619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>
                    <a:solidFill>
                      <a:schemeClr val="bg1">
                        <a:lumMod val="50000"/>
                      </a:schemeClr>
                    </a:solidFill>
                  </a:rPr>
                  <a:t>Emissions</a:t>
                </a:r>
                <a:r>
                  <a:rPr lang="en-NZ" baseline="0">
                    <a:solidFill>
                      <a:schemeClr val="bg1">
                        <a:lumMod val="50000"/>
                      </a:schemeClr>
                    </a:solidFill>
                  </a:rPr>
                  <a:t> (CO2 g per km, 3pWLTP)</a:t>
                </a:r>
                <a:endParaRPr lang="en-NZ">
                  <a:solidFill>
                    <a:schemeClr val="bg1">
                      <a:lumMod val="50000"/>
                    </a:schemeClr>
                  </a:solidFill>
                </a:endParaRPr>
              </a:p>
            </c:rich>
          </c:tx>
          <c:layout>
            <c:manualLayout>
              <c:xMode val="edge"/>
              <c:yMode val="edge"/>
              <c:x val="0.43716617819305503"/>
              <c:y val="0.829940017364733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1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1629664"/>
        <c:crosses val="autoZero"/>
        <c:auto val="1"/>
        <c:lblAlgn val="ctr"/>
        <c:lblOffset val="100"/>
        <c:tickLblSkip val="25"/>
        <c:tickMarkSkip val="5"/>
        <c:noMultiLvlLbl val="0"/>
      </c:catAx>
      <c:valAx>
        <c:axId val="1161629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Red]&quot;$&quot;#,##0;[Color10]\-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1619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478510913983856"/>
          <c:y val="8.5580044195588387E-2"/>
          <c:w val="0.44030309977075649"/>
          <c:h val="0.121166144672864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 sz="1800" b="0"/>
              <a:t>Clean Vehicle</a:t>
            </a:r>
            <a:r>
              <a:rPr lang="en-NZ" sz="1800" b="0" baseline="0"/>
              <a:t> Discount - Rebates and Charges for </a:t>
            </a:r>
            <a:r>
              <a:rPr lang="en-NZ" sz="1800" b="1" u="sng" baseline="0"/>
              <a:t>Used Import</a:t>
            </a:r>
            <a:r>
              <a:rPr lang="en-NZ" sz="1800" b="1" baseline="0"/>
              <a:t> Vehicles</a:t>
            </a:r>
            <a:endParaRPr lang="en-NZ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374134102147176E-2"/>
          <c:y val="7.0000000000000007E-2"/>
          <c:w val="0.93168253586297856"/>
          <c:h val="0.71068444932755492"/>
        </c:manualLayout>
      </c:layout>
      <c:lineChart>
        <c:grouping val="standard"/>
        <c:varyColors val="0"/>
        <c:ser>
          <c:idx val="2"/>
          <c:order val="0"/>
          <c:tx>
            <c:strRef>
              <c:f>'Feebate Table &amp; Graph'!$C$36</c:f>
              <c:strCache>
                <c:ptCount val="1"/>
                <c:pt idx="0">
                  <c:v> Current Pricing to 30 June 2023 (Used Imports) </c:v>
                </c:pt>
              </c:strCache>
            </c:strRef>
          </c:tx>
          <c:spPr>
            <a:ln w="25400" cap="rnd">
              <a:gradFill>
                <a:gsLst>
                  <a:gs pos="0">
                    <a:srgbClr val="C00000"/>
                  </a:gs>
                  <a:gs pos="50000">
                    <a:schemeClr val="bg1">
                      <a:lumMod val="50000"/>
                    </a:schemeClr>
                  </a:gs>
                  <a:gs pos="100000">
                    <a:schemeClr val="accent6"/>
                  </a:gs>
                </a:gsLst>
                <a:lin ang="5400000" scaled="1"/>
              </a:gra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'Feebate Table &amp; Graph'!$A$37:$A$337</c:f>
              <c:numCache>
                <c:formatCode>0</c:formatCode>
                <c:ptCount val="3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</c:numCache>
            </c:numRef>
          </c:cat>
          <c:val>
            <c:numRef>
              <c:f>'Feebate Table &amp; Graph'!$C$37:$C$337</c:f>
              <c:numCache>
                <c:formatCode>_("$"* #,##0.00_);_("$"* \(#,##0.00\);_("$"* "-"??_);_(@_)</c:formatCode>
                <c:ptCount val="301"/>
                <c:pt idx="0">
                  <c:v>-3449.9999999999995</c:v>
                </c:pt>
                <c:pt idx="1">
                  <c:v>-2300</c:v>
                </c:pt>
                <c:pt idx="2">
                  <c:v>-2300</c:v>
                </c:pt>
                <c:pt idx="3">
                  <c:v>-2300</c:v>
                </c:pt>
                <c:pt idx="4">
                  <c:v>-2300</c:v>
                </c:pt>
                <c:pt idx="5">
                  <c:v>-2300</c:v>
                </c:pt>
                <c:pt idx="6">
                  <c:v>-2300</c:v>
                </c:pt>
                <c:pt idx="7">
                  <c:v>-2300</c:v>
                </c:pt>
                <c:pt idx="8">
                  <c:v>-2300</c:v>
                </c:pt>
                <c:pt idx="9">
                  <c:v>-2300</c:v>
                </c:pt>
                <c:pt idx="10">
                  <c:v>-2300</c:v>
                </c:pt>
                <c:pt idx="11">
                  <c:v>-2300</c:v>
                </c:pt>
                <c:pt idx="12">
                  <c:v>-2300</c:v>
                </c:pt>
                <c:pt idx="13">
                  <c:v>-2300</c:v>
                </c:pt>
                <c:pt idx="14">
                  <c:v>-2300</c:v>
                </c:pt>
                <c:pt idx="15">
                  <c:v>-2300</c:v>
                </c:pt>
                <c:pt idx="16">
                  <c:v>-2300</c:v>
                </c:pt>
                <c:pt idx="17">
                  <c:v>-2300</c:v>
                </c:pt>
                <c:pt idx="18">
                  <c:v>-2300</c:v>
                </c:pt>
                <c:pt idx="19">
                  <c:v>-2300</c:v>
                </c:pt>
                <c:pt idx="20">
                  <c:v>-2300</c:v>
                </c:pt>
                <c:pt idx="21">
                  <c:v>-2300</c:v>
                </c:pt>
                <c:pt idx="22">
                  <c:v>-2300</c:v>
                </c:pt>
                <c:pt idx="23">
                  <c:v>-2300</c:v>
                </c:pt>
                <c:pt idx="24">
                  <c:v>-2300</c:v>
                </c:pt>
                <c:pt idx="25">
                  <c:v>-2300</c:v>
                </c:pt>
                <c:pt idx="26">
                  <c:v>-2300</c:v>
                </c:pt>
                <c:pt idx="27">
                  <c:v>-2300</c:v>
                </c:pt>
                <c:pt idx="28">
                  <c:v>-2300</c:v>
                </c:pt>
                <c:pt idx="29">
                  <c:v>-2300</c:v>
                </c:pt>
                <c:pt idx="30">
                  <c:v>-2300</c:v>
                </c:pt>
                <c:pt idx="31">
                  <c:v>-2300</c:v>
                </c:pt>
                <c:pt idx="32">
                  <c:v>-2300</c:v>
                </c:pt>
                <c:pt idx="33">
                  <c:v>-2300</c:v>
                </c:pt>
                <c:pt idx="34">
                  <c:v>-2300</c:v>
                </c:pt>
                <c:pt idx="35">
                  <c:v>-2300</c:v>
                </c:pt>
                <c:pt idx="36">
                  <c:v>-2300</c:v>
                </c:pt>
                <c:pt idx="37">
                  <c:v>-2300</c:v>
                </c:pt>
                <c:pt idx="38">
                  <c:v>-2300</c:v>
                </c:pt>
                <c:pt idx="39">
                  <c:v>-2300</c:v>
                </c:pt>
                <c:pt idx="40">
                  <c:v>-2300</c:v>
                </c:pt>
                <c:pt idx="41">
                  <c:v>-2300</c:v>
                </c:pt>
                <c:pt idx="42">
                  <c:v>-2300</c:v>
                </c:pt>
                <c:pt idx="43">
                  <c:v>-2300</c:v>
                </c:pt>
                <c:pt idx="44">
                  <c:v>-2300</c:v>
                </c:pt>
                <c:pt idx="45">
                  <c:v>-2300</c:v>
                </c:pt>
                <c:pt idx="46">
                  <c:v>-2300</c:v>
                </c:pt>
                <c:pt idx="47">
                  <c:v>-2300</c:v>
                </c:pt>
                <c:pt idx="48">
                  <c:v>-2300</c:v>
                </c:pt>
                <c:pt idx="49">
                  <c:v>-2300</c:v>
                </c:pt>
                <c:pt idx="50">
                  <c:v>-2300</c:v>
                </c:pt>
                <c:pt idx="51">
                  <c:v>-2300</c:v>
                </c:pt>
                <c:pt idx="52">
                  <c:v>-2300</c:v>
                </c:pt>
                <c:pt idx="53">
                  <c:v>-2300</c:v>
                </c:pt>
                <c:pt idx="54">
                  <c:v>-2300</c:v>
                </c:pt>
                <c:pt idx="55">
                  <c:v>-2300</c:v>
                </c:pt>
                <c:pt idx="56">
                  <c:v>-2300</c:v>
                </c:pt>
                <c:pt idx="57">
                  <c:v>-2274.6206896551721</c:v>
                </c:pt>
                <c:pt idx="58">
                  <c:v>-2254</c:v>
                </c:pt>
                <c:pt idx="59">
                  <c:v>-2233.3793103448274</c:v>
                </c:pt>
                <c:pt idx="60">
                  <c:v>-2212.7586206896549</c:v>
                </c:pt>
                <c:pt idx="61">
                  <c:v>-2192.1379310344828</c:v>
                </c:pt>
                <c:pt idx="62">
                  <c:v>-2171.5172413793102</c:v>
                </c:pt>
                <c:pt idx="63">
                  <c:v>-2150.8965517241377</c:v>
                </c:pt>
                <c:pt idx="64">
                  <c:v>-2130.2758620689656</c:v>
                </c:pt>
                <c:pt idx="65">
                  <c:v>-2109.655172413793</c:v>
                </c:pt>
                <c:pt idx="66">
                  <c:v>-2089.0344827586205</c:v>
                </c:pt>
                <c:pt idx="67">
                  <c:v>-2068.4137931034484</c:v>
                </c:pt>
                <c:pt idx="68">
                  <c:v>-2047.7931034482758</c:v>
                </c:pt>
                <c:pt idx="69">
                  <c:v>-2027.1724137931035</c:v>
                </c:pt>
                <c:pt idx="70">
                  <c:v>-2006.5517241379309</c:v>
                </c:pt>
                <c:pt idx="71">
                  <c:v>-1985.9310344827586</c:v>
                </c:pt>
                <c:pt idx="72">
                  <c:v>-1965.3103448275863</c:v>
                </c:pt>
                <c:pt idx="73">
                  <c:v>-1944.6896551724137</c:v>
                </c:pt>
                <c:pt idx="74">
                  <c:v>-1924.0689655172414</c:v>
                </c:pt>
                <c:pt idx="75">
                  <c:v>-1903.4482758620691</c:v>
                </c:pt>
                <c:pt idx="76">
                  <c:v>-1882.8275862068965</c:v>
                </c:pt>
                <c:pt idx="77">
                  <c:v>-1862.2068965517242</c:v>
                </c:pt>
                <c:pt idx="78">
                  <c:v>-1841.5862068965516</c:v>
                </c:pt>
                <c:pt idx="79">
                  <c:v>-1820.9655172413793</c:v>
                </c:pt>
                <c:pt idx="80">
                  <c:v>-1800.344827586207</c:v>
                </c:pt>
                <c:pt idx="81">
                  <c:v>-1779.7241379310344</c:v>
                </c:pt>
                <c:pt idx="82">
                  <c:v>-1759.1034482758621</c:v>
                </c:pt>
                <c:pt idx="83">
                  <c:v>-1738.4827586206898</c:v>
                </c:pt>
                <c:pt idx="84">
                  <c:v>-1717.8620689655172</c:v>
                </c:pt>
                <c:pt idx="85">
                  <c:v>-1697.2413793103449</c:v>
                </c:pt>
                <c:pt idx="86">
                  <c:v>-1676.6206896551726</c:v>
                </c:pt>
                <c:pt idx="87">
                  <c:v>-1656</c:v>
                </c:pt>
                <c:pt idx="88">
                  <c:v>-1635.3793103448277</c:v>
                </c:pt>
                <c:pt idx="89">
                  <c:v>-1614.7586206896551</c:v>
                </c:pt>
                <c:pt idx="90">
                  <c:v>-1594.1379310344828</c:v>
                </c:pt>
                <c:pt idx="91">
                  <c:v>-1573.5172413793105</c:v>
                </c:pt>
                <c:pt idx="92">
                  <c:v>-1552.8965517241379</c:v>
                </c:pt>
                <c:pt idx="93">
                  <c:v>-1532.2758620689656</c:v>
                </c:pt>
                <c:pt idx="94">
                  <c:v>-1511.6551724137933</c:v>
                </c:pt>
                <c:pt idx="95">
                  <c:v>-1491.0344827586207</c:v>
                </c:pt>
                <c:pt idx="96">
                  <c:v>-1470.4137931034484</c:v>
                </c:pt>
                <c:pt idx="97">
                  <c:v>-1449.7931034482758</c:v>
                </c:pt>
                <c:pt idx="98">
                  <c:v>-1429.1724137931035</c:v>
                </c:pt>
                <c:pt idx="99">
                  <c:v>-1408.5517241379312</c:v>
                </c:pt>
                <c:pt idx="100">
                  <c:v>-1387.9310344827586</c:v>
                </c:pt>
                <c:pt idx="101">
                  <c:v>-1367.3103448275863</c:v>
                </c:pt>
                <c:pt idx="102">
                  <c:v>-1346.6896551724139</c:v>
                </c:pt>
                <c:pt idx="103">
                  <c:v>-1326.0689655172414</c:v>
                </c:pt>
                <c:pt idx="104">
                  <c:v>-1305.4482758620691</c:v>
                </c:pt>
                <c:pt idx="105">
                  <c:v>-1284.8275862068967</c:v>
                </c:pt>
                <c:pt idx="106">
                  <c:v>-1264.2068965517242</c:v>
                </c:pt>
                <c:pt idx="107">
                  <c:v>-1243.5862068965519</c:v>
                </c:pt>
                <c:pt idx="108">
                  <c:v>-1222.9655172413795</c:v>
                </c:pt>
                <c:pt idx="109">
                  <c:v>-1202.344827586207</c:v>
                </c:pt>
                <c:pt idx="110">
                  <c:v>-1181.7241379310346</c:v>
                </c:pt>
                <c:pt idx="111">
                  <c:v>-1161.1034482758623</c:v>
                </c:pt>
                <c:pt idx="112">
                  <c:v>-1140.4827586206898</c:v>
                </c:pt>
                <c:pt idx="113">
                  <c:v>-1119.8620689655174</c:v>
                </c:pt>
                <c:pt idx="114">
                  <c:v>-1099.2413793103451</c:v>
                </c:pt>
                <c:pt idx="115">
                  <c:v>-1078.6206896551726</c:v>
                </c:pt>
                <c:pt idx="116">
                  <c:v>-1058.0000000000002</c:v>
                </c:pt>
                <c:pt idx="117">
                  <c:v>-1037.3793103448279</c:v>
                </c:pt>
                <c:pt idx="118">
                  <c:v>-1016.7586206896553</c:v>
                </c:pt>
                <c:pt idx="119">
                  <c:v>-996.1379310344829</c:v>
                </c:pt>
                <c:pt idx="120">
                  <c:v>-975.51724137931058</c:v>
                </c:pt>
                <c:pt idx="121">
                  <c:v>-954.89655172413813</c:v>
                </c:pt>
                <c:pt idx="122">
                  <c:v>-934.27586206896569</c:v>
                </c:pt>
                <c:pt idx="123">
                  <c:v>-913.65517241379325</c:v>
                </c:pt>
                <c:pt idx="124">
                  <c:v>-893.03448275862092</c:v>
                </c:pt>
                <c:pt idx="125">
                  <c:v>-872.41379310344848</c:v>
                </c:pt>
                <c:pt idx="126">
                  <c:v>-851.79310344827604</c:v>
                </c:pt>
                <c:pt idx="127">
                  <c:v>-831.17241379310371</c:v>
                </c:pt>
                <c:pt idx="128">
                  <c:v>-810.55172413793127</c:v>
                </c:pt>
                <c:pt idx="129">
                  <c:v>-789.93103448275883</c:v>
                </c:pt>
                <c:pt idx="130">
                  <c:v>-769.3103448275865</c:v>
                </c:pt>
                <c:pt idx="131">
                  <c:v>-748.68965517241406</c:v>
                </c:pt>
                <c:pt idx="132">
                  <c:v>-728.06896551724162</c:v>
                </c:pt>
                <c:pt idx="133">
                  <c:v>-707.44827586206929</c:v>
                </c:pt>
                <c:pt idx="134">
                  <c:v>-686.82758620689674</c:v>
                </c:pt>
                <c:pt idx="135">
                  <c:v>-666.20689655172441</c:v>
                </c:pt>
                <c:pt idx="136">
                  <c:v>-645.58620689655197</c:v>
                </c:pt>
                <c:pt idx="137">
                  <c:v>-624.96551724137953</c:v>
                </c:pt>
                <c:pt idx="138">
                  <c:v>-604.3448275862072</c:v>
                </c:pt>
                <c:pt idx="139">
                  <c:v>-583.72413793103476</c:v>
                </c:pt>
                <c:pt idx="140">
                  <c:v>-563.10344827586232</c:v>
                </c:pt>
                <c:pt idx="141">
                  <c:v>-542.48275862068999</c:v>
                </c:pt>
                <c:pt idx="142">
                  <c:v>-521.86206896551755</c:v>
                </c:pt>
                <c:pt idx="143">
                  <c:v>-501.24137931034511</c:v>
                </c:pt>
                <c:pt idx="144">
                  <c:v>-480.62068965517273</c:v>
                </c:pt>
                <c:pt idx="145">
                  <c:v>-460.00000000000028</c:v>
                </c:pt>
                <c:pt idx="146">
                  <c:v>-439.3793103448279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258.75</c:v>
                </c:pt>
                <c:pt idx="193">
                  <c:v>301.875</c:v>
                </c:pt>
                <c:pt idx="194">
                  <c:v>345</c:v>
                </c:pt>
                <c:pt idx="195">
                  <c:v>388.125</c:v>
                </c:pt>
                <c:pt idx="196">
                  <c:v>431.25</c:v>
                </c:pt>
                <c:pt idx="197">
                  <c:v>474.375</c:v>
                </c:pt>
                <c:pt idx="198">
                  <c:v>517.5</c:v>
                </c:pt>
                <c:pt idx="199">
                  <c:v>560.625</c:v>
                </c:pt>
                <c:pt idx="200">
                  <c:v>603.75</c:v>
                </c:pt>
                <c:pt idx="201">
                  <c:v>646.875</c:v>
                </c:pt>
                <c:pt idx="202">
                  <c:v>690</c:v>
                </c:pt>
                <c:pt idx="203">
                  <c:v>733.125</c:v>
                </c:pt>
                <c:pt idx="204">
                  <c:v>776.25</c:v>
                </c:pt>
                <c:pt idx="205">
                  <c:v>819.375</c:v>
                </c:pt>
                <c:pt idx="206">
                  <c:v>862.5</c:v>
                </c:pt>
                <c:pt idx="207">
                  <c:v>905.625</c:v>
                </c:pt>
                <c:pt idx="208">
                  <c:v>948.75</c:v>
                </c:pt>
                <c:pt idx="209">
                  <c:v>991.875</c:v>
                </c:pt>
                <c:pt idx="210">
                  <c:v>1035</c:v>
                </c:pt>
                <c:pt idx="211">
                  <c:v>1078.125</c:v>
                </c:pt>
                <c:pt idx="212">
                  <c:v>1121.25</c:v>
                </c:pt>
                <c:pt idx="213">
                  <c:v>1164.375</c:v>
                </c:pt>
                <c:pt idx="214">
                  <c:v>1207.5</c:v>
                </c:pt>
                <c:pt idx="215">
                  <c:v>1250.625</c:v>
                </c:pt>
                <c:pt idx="216">
                  <c:v>1293.75</c:v>
                </c:pt>
                <c:pt idx="217">
                  <c:v>1336.875</c:v>
                </c:pt>
                <c:pt idx="218">
                  <c:v>1380</c:v>
                </c:pt>
                <c:pt idx="219">
                  <c:v>1423.125</c:v>
                </c:pt>
                <c:pt idx="220">
                  <c:v>1466.25</c:v>
                </c:pt>
                <c:pt idx="221">
                  <c:v>1509.375</c:v>
                </c:pt>
                <c:pt idx="222">
                  <c:v>1552.5</c:v>
                </c:pt>
                <c:pt idx="223">
                  <c:v>1595.625</c:v>
                </c:pt>
                <c:pt idx="224">
                  <c:v>1638.75</c:v>
                </c:pt>
                <c:pt idx="225">
                  <c:v>1681.875</c:v>
                </c:pt>
                <c:pt idx="226">
                  <c:v>1725</c:v>
                </c:pt>
                <c:pt idx="227">
                  <c:v>1768.125</c:v>
                </c:pt>
                <c:pt idx="228">
                  <c:v>1811.25</c:v>
                </c:pt>
                <c:pt idx="229">
                  <c:v>1854.375</c:v>
                </c:pt>
                <c:pt idx="230">
                  <c:v>1897.5</c:v>
                </c:pt>
                <c:pt idx="231">
                  <c:v>1940.625</c:v>
                </c:pt>
                <c:pt idx="232">
                  <c:v>1983.75</c:v>
                </c:pt>
                <c:pt idx="233">
                  <c:v>2026.875</c:v>
                </c:pt>
                <c:pt idx="234">
                  <c:v>2070</c:v>
                </c:pt>
                <c:pt idx="235">
                  <c:v>2113.125</c:v>
                </c:pt>
                <c:pt idx="236">
                  <c:v>2156.25</c:v>
                </c:pt>
                <c:pt idx="237">
                  <c:v>2199.375</c:v>
                </c:pt>
                <c:pt idx="238">
                  <c:v>2242.5</c:v>
                </c:pt>
                <c:pt idx="239">
                  <c:v>2285.625</c:v>
                </c:pt>
                <c:pt idx="240">
                  <c:v>2328.75</c:v>
                </c:pt>
                <c:pt idx="241">
                  <c:v>2371.875</c:v>
                </c:pt>
                <c:pt idx="242">
                  <c:v>2415</c:v>
                </c:pt>
                <c:pt idx="243">
                  <c:v>2458.125</c:v>
                </c:pt>
                <c:pt idx="244">
                  <c:v>2501.25</c:v>
                </c:pt>
                <c:pt idx="245">
                  <c:v>2544.375</c:v>
                </c:pt>
                <c:pt idx="246">
                  <c:v>2587.5</c:v>
                </c:pt>
                <c:pt idx="247">
                  <c:v>2630.625</c:v>
                </c:pt>
                <c:pt idx="248">
                  <c:v>2673.75</c:v>
                </c:pt>
                <c:pt idx="249">
                  <c:v>2716.875</c:v>
                </c:pt>
                <c:pt idx="250">
                  <c:v>2760</c:v>
                </c:pt>
                <c:pt idx="251">
                  <c:v>2803.125</c:v>
                </c:pt>
                <c:pt idx="252">
                  <c:v>2846.25</c:v>
                </c:pt>
                <c:pt idx="253">
                  <c:v>2875</c:v>
                </c:pt>
                <c:pt idx="254">
                  <c:v>2875</c:v>
                </c:pt>
                <c:pt idx="255">
                  <c:v>2875</c:v>
                </c:pt>
                <c:pt idx="256">
                  <c:v>2875</c:v>
                </c:pt>
                <c:pt idx="257">
                  <c:v>2875</c:v>
                </c:pt>
                <c:pt idx="258">
                  <c:v>2875</c:v>
                </c:pt>
                <c:pt idx="259">
                  <c:v>2875</c:v>
                </c:pt>
                <c:pt idx="260">
                  <c:v>2875</c:v>
                </c:pt>
                <c:pt idx="261">
                  <c:v>2875</c:v>
                </c:pt>
                <c:pt idx="262">
                  <c:v>2875</c:v>
                </c:pt>
                <c:pt idx="263">
                  <c:v>2875</c:v>
                </c:pt>
                <c:pt idx="264">
                  <c:v>2875</c:v>
                </c:pt>
                <c:pt idx="265">
                  <c:v>2875</c:v>
                </c:pt>
                <c:pt idx="266">
                  <c:v>2875</c:v>
                </c:pt>
                <c:pt idx="267">
                  <c:v>2875</c:v>
                </c:pt>
                <c:pt idx="268">
                  <c:v>2875</c:v>
                </c:pt>
                <c:pt idx="269">
                  <c:v>2875</c:v>
                </c:pt>
                <c:pt idx="270">
                  <c:v>2875</c:v>
                </c:pt>
                <c:pt idx="271">
                  <c:v>2875</c:v>
                </c:pt>
                <c:pt idx="272">
                  <c:v>2875</c:v>
                </c:pt>
                <c:pt idx="273">
                  <c:v>2875</c:v>
                </c:pt>
                <c:pt idx="274">
                  <c:v>2875</c:v>
                </c:pt>
                <c:pt idx="275">
                  <c:v>2875</c:v>
                </c:pt>
                <c:pt idx="276">
                  <c:v>2875</c:v>
                </c:pt>
                <c:pt idx="277">
                  <c:v>2875</c:v>
                </c:pt>
                <c:pt idx="278">
                  <c:v>2875</c:v>
                </c:pt>
                <c:pt idx="279">
                  <c:v>2875</c:v>
                </c:pt>
                <c:pt idx="280">
                  <c:v>2875</c:v>
                </c:pt>
                <c:pt idx="281">
                  <c:v>2875</c:v>
                </c:pt>
                <c:pt idx="282">
                  <c:v>2875</c:v>
                </c:pt>
                <c:pt idx="283">
                  <c:v>2875</c:v>
                </c:pt>
                <c:pt idx="284">
                  <c:v>2875</c:v>
                </c:pt>
                <c:pt idx="285">
                  <c:v>2875</c:v>
                </c:pt>
                <c:pt idx="286">
                  <c:v>2875</c:v>
                </c:pt>
                <c:pt idx="287">
                  <c:v>2875</c:v>
                </c:pt>
                <c:pt idx="288">
                  <c:v>2875</c:v>
                </c:pt>
                <c:pt idx="289">
                  <c:v>2875</c:v>
                </c:pt>
                <c:pt idx="290">
                  <c:v>2875</c:v>
                </c:pt>
                <c:pt idx="291">
                  <c:v>2875</c:v>
                </c:pt>
                <c:pt idx="292">
                  <c:v>2875</c:v>
                </c:pt>
                <c:pt idx="293">
                  <c:v>2875</c:v>
                </c:pt>
                <c:pt idx="294">
                  <c:v>2875</c:v>
                </c:pt>
                <c:pt idx="295">
                  <c:v>2875</c:v>
                </c:pt>
                <c:pt idx="296">
                  <c:v>2875</c:v>
                </c:pt>
                <c:pt idx="297">
                  <c:v>2875</c:v>
                </c:pt>
                <c:pt idx="298">
                  <c:v>2875</c:v>
                </c:pt>
                <c:pt idx="299">
                  <c:v>2875</c:v>
                </c:pt>
                <c:pt idx="300">
                  <c:v>2875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70-490B-A3A3-59F3D9DF0E37}"/>
            </c:ext>
          </c:extLst>
        </c:ser>
        <c:ser>
          <c:idx val="6"/>
          <c:order val="1"/>
          <c:tx>
            <c:strRef>
              <c:f>'Feebate Table &amp; Graph'!$E$36</c:f>
              <c:strCache>
                <c:ptCount val="1"/>
                <c:pt idx="0">
                  <c:v> Future Pricing from 1 July 2023 (Used Imports) </c:v>
                </c:pt>
              </c:strCache>
            </c:strRef>
          </c:tx>
          <c:spPr>
            <a:ln w="38100" cap="rnd">
              <a:gradFill>
                <a:gsLst>
                  <a:gs pos="0">
                    <a:srgbClr val="C00000"/>
                  </a:gs>
                  <a:gs pos="50000">
                    <a:schemeClr val="bg1">
                      <a:lumMod val="50000"/>
                    </a:schemeClr>
                  </a:gs>
                  <a:gs pos="100000">
                    <a:schemeClr val="accent6"/>
                  </a:gs>
                </a:gsLst>
                <a:lin ang="5400000" scaled="1"/>
              </a:gradFill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chemeClr val="tx1"/>
                </a:solidFill>
                <a:ln w="12700">
                  <a:solidFill>
                    <a:schemeClr val="tx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1570-490B-A3A3-59F3D9DF0E37}"/>
              </c:ext>
            </c:extLst>
          </c:dPt>
          <c:cat>
            <c:numRef>
              <c:f>'Feebate Table &amp; Graph'!$A$37:$A$337</c:f>
              <c:numCache>
                <c:formatCode>0</c:formatCode>
                <c:ptCount val="3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</c:numCache>
            </c:numRef>
          </c:cat>
          <c:val>
            <c:numRef>
              <c:f>'Feebate Table &amp; Graph'!$E$37:$E$337</c:f>
              <c:numCache>
                <c:formatCode>_("$"* #,##0.00_);_("$"* \(#,##0.00\);_("$"* "-"??_);_(@_)</c:formatCode>
                <c:ptCount val="301"/>
                <c:pt idx="0">
                  <c:v>-3507.4999999999995</c:v>
                </c:pt>
                <c:pt idx="1">
                  <c:v>-2012.4999999999998</c:v>
                </c:pt>
                <c:pt idx="2">
                  <c:v>-2012.4999999999998</c:v>
                </c:pt>
                <c:pt idx="3">
                  <c:v>-2012.4999999999998</c:v>
                </c:pt>
                <c:pt idx="4">
                  <c:v>-2012.4999999999998</c:v>
                </c:pt>
                <c:pt idx="5">
                  <c:v>-2012.4999999999998</c:v>
                </c:pt>
                <c:pt idx="6">
                  <c:v>-2012.4999999999998</c:v>
                </c:pt>
                <c:pt idx="7">
                  <c:v>-2012.4999999999998</c:v>
                </c:pt>
                <c:pt idx="8">
                  <c:v>-2012.4999999999998</c:v>
                </c:pt>
                <c:pt idx="9">
                  <c:v>-2012.4999999999998</c:v>
                </c:pt>
                <c:pt idx="10">
                  <c:v>-2012.4999999999998</c:v>
                </c:pt>
                <c:pt idx="11">
                  <c:v>-2012.4999999999998</c:v>
                </c:pt>
                <c:pt idx="12">
                  <c:v>-2012.4999999999998</c:v>
                </c:pt>
                <c:pt idx="13">
                  <c:v>-2012.4999999999998</c:v>
                </c:pt>
                <c:pt idx="14">
                  <c:v>-2012.4999999999998</c:v>
                </c:pt>
                <c:pt idx="15">
                  <c:v>-2012.4999999999998</c:v>
                </c:pt>
                <c:pt idx="16">
                  <c:v>-2012.4999999999998</c:v>
                </c:pt>
                <c:pt idx="17">
                  <c:v>-2012.4999999999998</c:v>
                </c:pt>
                <c:pt idx="18">
                  <c:v>-2012.4999999999998</c:v>
                </c:pt>
                <c:pt idx="19">
                  <c:v>-2012.4999999999998</c:v>
                </c:pt>
                <c:pt idx="20">
                  <c:v>-2012.4999999999998</c:v>
                </c:pt>
                <c:pt idx="21">
                  <c:v>-2012.4999999999998</c:v>
                </c:pt>
                <c:pt idx="22">
                  <c:v>-2012.4999999999998</c:v>
                </c:pt>
                <c:pt idx="23">
                  <c:v>-2012.4999999999998</c:v>
                </c:pt>
                <c:pt idx="24">
                  <c:v>-2012.4999999999998</c:v>
                </c:pt>
                <c:pt idx="25">
                  <c:v>-2012.4999999999998</c:v>
                </c:pt>
                <c:pt idx="26">
                  <c:v>-2012.4999999999998</c:v>
                </c:pt>
                <c:pt idx="27">
                  <c:v>-2012.4999999999998</c:v>
                </c:pt>
                <c:pt idx="28">
                  <c:v>-2012.4999999999998</c:v>
                </c:pt>
                <c:pt idx="29">
                  <c:v>-2012.4999999999998</c:v>
                </c:pt>
                <c:pt idx="30">
                  <c:v>-2012.4999999999998</c:v>
                </c:pt>
                <c:pt idx="31">
                  <c:v>-2012.4999999999998</c:v>
                </c:pt>
                <c:pt idx="32">
                  <c:v>-2012.4999999999998</c:v>
                </c:pt>
                <c:pt idx="33">
                  <c:v>-2012.4999999999998</c:v>
                </c:pt>
                <c:pt idx="34">
                  <c:v>-2012.4999999999998</c:v>
                </c:pt>
                <c:pt idx="35">
                  <c:v>-2012.4999999999998</c:v>
                </c:pt>
                <c:pt idx="36">
                  <c:v>-2012.4999999999998</c:v>
                </c:pt>
                <c:pt idx="37">
                  <c:v>-2012.4999999999998</c:v>
                </c:pt>
                <c:pt idx="38">
                  <c:v>-2012.4999999999998</c:v>
                </c:pt>
                <c:pt idx="39">
                  <c:v>-2012.4999999999998</c:v>
                </c:pt>
                <c:pt idx="40">
                  <c:v>-2012.4999999999998</c:v>
                </c:pt>
                <c:pt idx="41">
                  <c:v>-2012.4999999999998</c:v>
                </c:pt>
                <c:pt idx="42">
                  <c:v>-2012.4999999999998</c:v>
                </c:pt>
                <c:pt idx="43">
                  <c:v>-2012.4999999999998</c:v>
                </c:pt>
                <c:pt idx="44">
                  <c:v>-2012.4999999999998</c:v>
                </c:pt>
                <c:pt idx="45">
                  <c:v>-2012.4999999999998</c:v>
                </c:pt>
                <c:pt idx="46">
                  <c:v>-2012.4999999999998</c:v>
                </c:pt>
                <c:pt idx="47">
                  <c:v>-2012.4999999999998</c:v>
                </c:pt>
                <c:pt idx="48">
                  <c:v>-2012.4999999999998</c:v>
                </c:pt>
                <c:pt idx="49">
                  <c:v>-2012.4999999999998</c:v>
                </c:pt>
                <c:pt idx="50">
                  <c:v>-2012.4999999999998</c:v>
                </c:pt>
                <c:pt idx="51">
                  <c:v>-2012.4999999999998</c:v>
                </c:pt>
                <c:pt idx="52">
                  <c:v>-2012.4999999999998</c:v>
                </c:pt>
                <c:pt idx="53">
                  <c:v>-2012.4999999999998</c:v>
                </c:pt>
                <c:pt idx="54">
                  <c:v>-2012.4999999999998</c:v>
                </c:pt>
                <c:pt idx="55">
                  <c:v>-2012.4999999999998</c:v>
                </c:pt>
                <c:pt idx="56">
                  <c:v>-2012.4999999999998</c:v>
                </c:pt>
                <c:pt idx="57">
                  <c:v>-2012.4999999999998</c:v>
                </c:pt>
                <c:pt idx="58">
                  <c:v>-2012.4999999999998</c:v>
                </c:pt>
                <c:pt idx="59">
                  <c:v>-2012.4999999999998</c:v>
                </c:pt>
                <c:pt idx="60">
                  <c:v>-2012.4999999999995</c:v>
                </c:pt>
                <c:pt idx="61">
                  <c:v>-1983.7499999999995</c:v>
                </c:pt>
                <c:pt idx="62">
                  <c:v>-1954.9999999999995</c:v>
                </c:pt>
                <c:pt idx="63">
                  <c:v>-1926.2499999999995</c:v>
                </c:pt>
                <c:pt idx="64">
                  <c:v>-1897.4999999999995</c:v>
                </c:pt>
                <c:pt idx="65">
                  <c:v>-1868.7499999999998</c:v>
                </c:pt>
                <c:pt idx="66">
                  <c:v>-1839.9999999999998</c:v>
                </c:pt>
                <c:pt idx="67">
                  <c:v>-1811.2499999999998</c:v>
                </c:pt>
                <c:pt idx="68">
                  <c:v>-1782.4999999999998</c:v>
                </c:pt>
                <c:pt idx="69">
                  <c:v>-1753.7499999999998</c:v>
                </c:pt>
                <c:pt idx="70">
                  <c:v>-1724.9999999999998</c:v>
                </c:pt>
                <c:pt idx="71">
                  <c:v>-1696.2499999999998</c:v>
                </c:pt>
                <c:pt idx="72">
                  <c:v>-1667.4999999999998</c:v>
                </c:pt>
                <c:pt idx="73">
                  <c:v>-1638.7499999999998</c:v>
                </c:pt>
                <c:pt idx="74">
                  <c:v>-1609.9999999999998</c:v>
                </c:pt>
                <c:pt idx="75">
                  <c:v>-1581.2499999999998</c:v>
                </c:pt>
                <c:pt idx="76">
                  <c:v>-1552.4999999999998</c:v>
                </c:pt>
                <c:pt idx="77">
                  <c:v>-1523.7499999999998</c:v>
                </c:pt>
                <c:pt idx="78">
                  <c:v>-1494.9999999999998</c:v>
                </c:pt>
                <c:pt idx="79">
                  <c:v>-1466.2499999999998</c:v>
                </c:pt>
                <c:pt idx="80">
                  <c:v>-1437.4999999999998</c:v>
                </c:pt>
                <c:pt idx="81">
                  <c:v>-1408.7499999999998</c:v>
                </c:pt>
                <c:pt idx="82">
                  <c:v>-1379.9999999999998</c:v>
                </c:pt>
                <c:pt idx="83">
                  <c:v>-1351.2499999999998</c:v>
                </c:pt>
                <c:pt idx="84">
                  <c:v>-1322.4999999999998</c:v>
                </c:pt>
                <c:pt idx="85">
                  <c:v>-1293.7499999999998</c:v>
                </c:pt>
                <c:pt idx="86">
                  <c:v>-1264.9999999999998</c:v>
                </c:pt>
                <c:pt idx="87">
                  <c:v>-1236.2499999999998</c:v>
                </c:pt>
                <c:pt idx="88">
                  <c:v>-1207.4999999999998</c:v>
                </c:pt>
                <c:pt idx="89">
                  <c:v>-1178.7499999999998</c:v>
                </c:pt>
                <c:pt idx="90">
                  <c:v>-1149.9999999999998</c:v>
                </c:pt>
                <c:pt idx="91">
                  <c:v>-1121.2499999999998</c:v>
                </c:pt>
                <c:pt idx="92">
                  <c:v>-1092.4999999999998</c:v>
                </c:pt>
                <c:pt idx="93">
                  <c:v>-1063.7499999999998</c:v>
                </c:pt>
                <c:pt idx="94">
                  <c:v>-1034.9999999999998</c:v>
                </c:pt>
                <c:pt idx="95">
                  <c:v>-1006.2499999999999</c:v>
                </c:pt>
                <c:pt idx="96">
                  <c:v>-977.49999999999989</c:v>
                </c:pt>
                <c:pt idx="97">
                  <c:v>-948.74999999999989</c:v>
                </c:pt>
                <c:pt idx="98">
                  <c:v>-919.99999999999989</c:v>
                </c:pt>
                <c:pt idx="99">
                  <c:v>-891.24999999999989</c:v>
                </c:pt>
                <c:pt idx="100">
                  <c:v>-862.49999999999989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287.5</c:v>
                </c:pt>
                <c:pt idx="151">
                  <c:v>316.25</c:v>
                </c:pt>
                <c:pt idx="152">
                  <c:v>345</c:v>
                </c:pt>
                <c:pt idx="153">
                  <c:v>373.75</c:v>
                </c:pt>
                <c:pt idx="154">
                  <c:v>402.5</c:v>
                </c:pt>
                <c:pt idx="155">
                  <c:v>431.25</c:v>
                </c:pt>
                <c:pt idx="156">
                  <c:v>460</c:v>
                </c:pt>
                <c:pt idx="157">
                  <c:v>488.75</c:v>
                </c:pt>
                <c:pt idx="158">
                  <c:v>517.5</c:v>
                </c:pt>
                <c:pt idx="159">
                  <c:v>546.25</c:v>
                </c:pt>
                <c:pt idx="160">
                  <c:v>575</c:v>
                </c:pt>
                <c:pt idx="161">
                  <c:v>603.75</c:v>
                </c:pt>
                <c:pt idx="162">
                  <c:v>632.5</c:v>
                </c:pt>
                <c:pt idx="163">
                  <c:v>661.25</c:v>
                </c:pt>
                <c:pt idx="164">
                  <c:v>690</c:v>
                </c:pt>
                <c:pt idx="165">
                  <c:v>718.75</c:v>
                </c:pt>
                <c:pt idx="166">
                  <c:v>747.5</c:v>
                </c:pt>
                <c:pt idx="167">
                  <c:v>776.25</c:v>
                </c:pt>
                <c:pt idx="168">
                  <c:v>804.99999999999989</c:v>
                </c:pt>
                <c:pt idx="169">
                  <c:v>833.74999999999989</c:v>
                </c:pt>
                <c:pt idx="170">
                  <c:v>862.49999999999989</c:v>
                </c:pt>
                <c:pt idx="171">
                  <c:v>891.24999999999989</c:v>
                </c:pt>
                <c:pt idx="172">
                  <c:v>919.99999999999989</c:v>
                </c:pt>
                <c:pt idx="173">
                  <c:v>948.74999999999989</c:v>
                </c:pt>
                <c:pt idx="174">
                  <c:v>977.49999999999989</c:v>
                </c:pt>
                <c:pt idx="175">
                  <c:v>1006.2499999999999</c:v>
                </c:pt>
                <c:pt idx="176">
                  <c:v>1035</c:v>
                </c:pt>
                <c:pt idx="177">
                  <c:v>1063.75</c:v>
                </c:pt>
                <c:pt idx="178">
                  <c:v>1092.5</c:v>
                </c:pt>
                <c:pt idx="179">
                  <c:v>1121.25</c:v>
                </c:pt>
                <c:pt idx="180">
                  <c:v>1150</c:v>
                </c:pt>
                <c:pt idx="181">
                  <c:v>1178.75</c:v>
                </c:pt>
                <c:pt idx="182">
                  <c:v>1207.5</c:v>
                </c:pt>
                <c:pt idx="183">
                  <c:v>1236.25</c:v>
                </c:pt>
                <c:pt idx="184">
                  <c:v>1265</c:v>
                </c:pt>
                <c:pt idx="185">
                  <c:v>1293.75</c:v>
                </c:pt>
                <c:pt idx="186">
                  <c:v>1322.4999999999998</c:v>
                </c:pt>
                <c:pt idx="187">
                  <c:v>1351.2499999999998</c:v>
                </c:pt>
                <c:pt idx="188">
                  <c:v>1379.9999999999998</c:v>
                </c:pt>
                <c:pt idx="189">
                  <c:v>1408.7499999999998</c:v>
                </c:pt>
                <c:pt idx="190">
                  <c:v>1437.4999999999998</c:v>
                </c:pt>
                <c:pt idx="191">
                  <c:v>1466.2499999999998</c:v>
                </c:pt>
                <c:pt idx="192">
                  <c:v>1494.9999999999998</c:v>
                </c:pt>
                <c:pt idx="193">
                  <c:v>1523.7499999999998</c:v>
                </c:pt>
                <c:pt idx="194">
                  <c:v>1552.4999999999998</c:v>
                </c:pt>
                <c:pt idx="195">
                  <c:v>1581.2499999999998</c:v>
                </c:pt>
                <c:pt idx="196">
                  <c:v>1609.9999999999998</c:v>
                </c:pt>
                <c:pt idx="197">
                  <c:v>1638.7499999999998</c:v>
                </c:pt>
                <c:pt idx="198">
                  <c:v>1667.4999999999998</c:v>
                </c:pt>
                <c:pt idx="199">
                  <c:v>1696.2499999999998</c:v>
                </c:pt>
                <c:pt idx="200">
                  <c:v>1724.9999999999998</c:v>
                </c:pt>
                <c:pt idx="201">
                  <c:v>1753.7499999999998</c:v>
                </c:pt>
                <c:pt idx="202">
                  <c:v>1782.4999999999998</c:v>
                </c:pt>
                <c:pt idx="203">
                  <c:v>1811.2499999999998</c:v>
                </c:pt>
                <c:pt idx="204">
                  <c:v>1839.9999999999998</c:v>
                </c:pt>
                <c:pt idx="205">
                  <c:v>1868.7499999999998</c:v>
                </c:pt>
                <c:pt idx="206">
                  <c:v>1897.4999999999998</c:v>
                </c:pt>
                <c:pt idx="207">
                  <c:v>1926.2499999999998</c:v>
                </c:pt>
                <c:pt idx="208">
                  <c:v>1954.9999999999998</c:v>
                </c:pt>
                <c:pt idx="209">
                  <c:v>1983.7499999999998</c:v>
                </c:pt>
                <c:pt idx="210">
                  <c:v>2012.4999999999998</c:v>
                </c:pt>
                <c:pt idx="211">
                  <c:v>2041.2499999999998</c:v>
                </c:pt>
                <c:pt idx="212">
                  <c:v>2070</c:v>
                </c:pt>
                <c:pt idx="213">
                  <c:v>2098.75</c:v>
                </c:pt>
                <c:pt idx="214">
                  <c:v>2127.5</c:v>
                </c:pt>
                <c:pt idx="215">
                  <c:v>2156.25</c:v>
                </c:pt>
                <c:pt idx="216">
                  <c:v>2185</c:v>
                </c:pt>
                <c:pt idx="217">
                  <c:v>2213.75</c:v>
                </c:pt>
                <c:pt idx="218">
                  <c:v>2242.5</c:v>
                </c:pt>
                <c:pt idx="219">
                  <c:v>2271.25</c:v>
                </c:pt>
                <c:pt idx="220">
                  <c:v>2300</c:v>
                </c:pt>
                <c:pt idx="221">
                  <c:v>2328.75</c:v>
                </c:pt>
                <c:pt idx="222">
                  <c:v>2357.4999999999995</c:v>
                </c:pt>
                <c:pt idx="223">
                  <c:v>2386.2499999999995</c:v>
                </c:pt>
                <c:pt idx="224">
                  <c:v>2414.9999999999995</c:v>
                </c:pt>
                <c:pt idx="225">
                  <c:v>2443.7499999999995</c:v>
                </c:pt>
                <c:pt idx="226">
                  <c:v>2472.4999999999995</c:v>
                </c:pt>
                <c:pt idx="227">
                  <c:v>2501.2499999999995</c:v>
                </c:pt>
                <c:pt idx="228">
                  <c:v>2529.9999999999995</c:v>
                </c:pt>
                <c:pt idx="229">
                  <c:v>2558.7499999999995</c:v>
                </c:pt>
                <c:pt idx="230">
                  <c:v>2587.4999999999995</c:v>
                </c:pt>
                <c:pt idx="231">
                  <c:v>2616.2499999999995</c:v>
                </c:pt>
                <c:pt idx="232">
                  <c:v>2644.9999999999995</c:v>
                </c:pt>
                <c:pt idx="233">
                  <c:v>2673.7499999999995</c:v>
                </c:pt>
                <c:pt idx="234">
                  <c:v>2702.4999999999995</c:v>
                </c:pt>
                <c:pt idx="235">
                  <c:v>2731.2499999999995</c:v>
                </c:pt>
                <c:pt idx="236">
                  <c:v>2759.9999999999995</c:v>
                </c:pt>
                <c:pt idx="237">
                  <c:v>2788.7499999999995</c:v>
                </c:pt>
                <c:pt idx="238">
                  <c:v>2817.4999999999995</c:v>
                </c:pt>
                <c:pt idx="239">
                  <c:v>2846.2499999999995</c:v>
                </c:pt>
                <c:pt idx="240">
                  <c:v>2874.9999999999995</c:v>
                </c:pt>
                <c:pt idx="241">
                  <c:v>2903.7499999999995</c:v>
                </c:pt>
                <c:pt idx="242">
                  <c:v>2932.4999999999995</c:v>
                </c:pt>
                <c:pt idx="243">
                  <c:v>2961.2499999999995</c:v>
                </c:pt>
                <c:pt idx="244">
                  <c:v>2989.9999999999995</c:v>
                </c:pt>
                <c:pt idx="245">
                  <c:v>3018.7499999999995</c:v>
                </c:pt>
                <c:pt idx="246">
                  <c:v>3047.4999999999995</c:v>
                </c:pt>
                <c:pt idx="247">
                  <c:v>3076.2499999999995</c:v>
                </c:pt>
                <c:pt idx="248">
                  <c:v>3104.9999999999995</c:v>
                </c:pt>
                <c:pt idx="249">
                  <c:v>3133.7499999999995</c:v>
                </c:pt>
                <c:pt idx="250">
                  <c:v>3162.4999999999995</c:v>
                </c:pt>
                <c:pt idx="251">
                  <c:v>3191.2499999999995</c:v>
                </c:pt>
                <c:pt idx="252">
                  <c:v>3219.9999999999995</c:v>
                </c:pt>
                <c:pt idx="253">
                  <c:v>3248.7499999999995</c:v>
                </c:pt>
                <c:pt idx="254">
                  <c:v>3277.4999999999995</c:v>
                </c:pt>
                <c:pt idx="255">
                  <c:v>3306.2499999999995</c:v>
                </c:pt>
                <c:pt idx="256">
                  <c:v>3334.9999999999995</c:v>
                </c:pt>
                <c:pt idx="257">
                  <c:v>3363.7499999999995</c:v>
                </c:pt>
                <c:pt idx="258">
                  <c:v>3392.4999999999995</c:v>
                </c:pt>
                <c:pt idx="259">
                  <c:v>3421.2499999999995</c:v>
                </c:pt>
                <c:pt idx="260">
                  <c:v>3449.9999999999995</c:v>
                </c:pt>
                <c:pt idx="261">
                  <c:v>3449.9999999999995</c:v>
                </c:pt>
                <c:pt idx="262">
                  <c:v>3449.9999999999995</c:v>
                </c:pt>
                <c:pt idx="263">
                  <c:v>3449.9999999999995</c:v>
                </c:pt>
                <c:pt idx="264">
                  <c:v>3449.9999999999995</c:v>
                </c:pt>
                <c:pt idx="265">
                  <c:v>3449.9999999999995</c:v>
                </c:pt>
                <c:pt idx="266">
                  <c:v>3449.9999999999995</c:v>
                </c:pt>
                <c:pt idx="267">
                  <c:v>3449.9999999999995</c:v>
                </c:pt>
                <c:pt idx="268">
                  <c:v>3449.9999999999995</c:v>
                </c:pt>
                <c:pt idx="269">
                  <c:v>3449.9999999999995</c:v>
                </c:pt>
                <c:pt idx="270">
                  <c:v>3449.9999999999995</c:v>
                </c:pt>
                <c:pt idx="271">
                  <c:v>3449.9999999999995</c:v>
                </c:pt>
                <c:pt idx="272">
                  <c:v>3449.9999999999995</c:v>
                </c:pt>
                <c:pt idx="273">
                  <c:v>3449.9999999999995</c:v>
                </c:pt>
                <c:pt idx="274">
                  <c:v>3449.9999999999995</c:v>
                </c:pt>
                <c:pt idx="275">
                  <c:v>3449.9999999999995</c:v>
                </c:pt>
                <c:pt idx="276">
                  <c:v>3449.9999999999995</c:v>
                </c:pt>
                <c:pt idx="277">
                  <c:v>3449.9999999999995</c:v>
                </c:pt>
                <c:pt idx="278">
                  <c:v>3449.9999999999995</c:v>
                </c:pt>
                <c:pt idx="279">
                  <c:v>3449.9999999999995</c:v>
                </c:pt>
                <c:pt idx="280">
                  <c:v>3449.9999999999995</c:v>
                </c:pt>
                <c:pt idx="281">
                  <c:v>3449.9999999999995</c:v>
                </c:pt>
                <c:pt idx="282">
                  <c:v>3449.9999999999995</c:v>
                </c:pt>
                <c:pt idx="283">
                  <c:v>3449.9999999999995</c:v>
                </c:pt>
                <c:pt idx="284">
                  <c:v>3449.9999999999995</c:v>
                </c:pt>
                <c:pt idx="285">
                  <c:v>3449.9999999999995</c:v>
                </c:pt>
                <c:pt idx="286">
                  <c:v>3449.9999999999995</c:v>
                </c:pt>
                <c:pt idx="287">
                  <c:v>3449.9999999999995</c:v>
                </c:pt>
                <c:pt idx="288">
                  <c:v>3449.9999999999995</c:v>
                </c:pt>
                <c:pt idx="289">
                  <c:v>3449.9999999999995</c:v>
                </c:pt>
                <c:pt idx="290">
                  <c:v>3449.9999999999995</c:v>
                </c:pt>
                <c:pt idx="291">
                  <c:v>3449.9999999999995</c:v>
                </c:pt>
                <c:pt idx="292">
                  <c:v>3449.9999999999995</c:v>
                </c:pt>
                <c:pt idx="293">
                  <c:v>3449.9999999999995</c:v>
                </c:pt>
                <c:pt idx="294">
                  <c:v>3449.9999999999995</c:v>
                </c:pt>
                <c:pt idx="295">
                  <c:v>3449.9999999999995</c:v>
                </c:pt>
                <c:pt idx="296">
                  <c:v>3449.9999999999995</c:v>
                </c:pt>
                <c:pt idx="297">
                  <c:v>3449.9999999999995</c:v>
                </c:pt>
                <c:pt idx="298">
                  <c:v>3449.9999999999995</c:v>
                </c:pt>
                <c:pt idx="299">
                  <c:v>3449.9999999999995</c:v>
                </c:pt>
                <c:pt idx="300">
                  <c:v>3449.9999999999995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570-490B-A3A3-59F3D9DF0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1619264"/>
        <c:axId val="1161629664"/>
      </c:lineChart>
      <c:catAx>
        <c:axId val="1161619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>
                    <a:solidFill>
                      <a:schemeClr val="bg1">
                        <a:lumMod val="50000"/>
                      </a:schemeClr>
                    </a:solidFill>
                  </a:rPr>
                  <a:t>Emissions</a:t>
                </a:r>
                <a:r>
                  <a:rPr lang="en-NZ" baseline="0">
                    <a:solidFill>
                      <a:schemeClr val="bg1">
                        <a:lumMod val="50000"/>
                      </a:schemeClr>
                    </a:solidFill>
                  </a:rPr>
                  <a:t> (CO2 g per km, 3pWLTP)</a:t>
                </a:r>
                <a:endParaRPr lang="en-NZ">
                  <a:solidFill>
                    <a:schemeClr val="bg1">
                      <a:lumMod val="50000"/>
                    </a:schemeClr>
                  </a:solidFill>
                </a:endParaRPr>
              </a:p>
            </c:rich>
          </c:tx>
          <c:layout>
            <c:manualLayout>
              <c:xMode val="edge"/>
              <c:yMode val="edge"/>
              <c:x val="0.43716617819305503"/>
              <c:y val="0.829940017364733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1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1629664"/>
        <c:crosses val="autoZero"/>
        <c:auto val="1"/>
        <c:lblAlgn val="ctr"/>
        <c:lblOffset val="100"/>
        <c:tickLblSkip val="25"/>
        <c:tickMarkSkip val="5"/>
        <c:noMultiLvlLbl val="0"/>
      </c:catAx>
      <c:valAx>
        <c:axId val="1161629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Red]&quot;$&quot;#,##0;[Color10]\-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1619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478510913983856"/>
          <c:y val="8.5580044195588387E-2"/>
          <c:w val="0.44030309977075649"/>
          <c:h val="0.121166144672864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/>
              <a:t>Comparison showing both</a:t>
            </a:r>
            <a:r>
              <a:rPr lang="en-NZ" baseline="0"/>
              <a:t> new and used import pricing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0254982301167574E-2"/>
          <c:y val="0.10100775481621492"/>
          <c:w val="0.89095307105908284"/>
          <c:h val="0.81662765225335221"/>
        </c:manualLayout>
      </c:layout>
      <c:lineChart>
        <c:grouping val="standard"/>
        <c:varyColors val="0"/>
        <c:ser>
          <c:idx val="2"/>
          <c:order val="0"/>
          <c:tx>
            <c:strRef>
              <c:f>'Feebate Table &amp; Graph'!$B$36</c:f>
              <c:strCache>
                <c:ptCount val="1"/>
                <c:pt idx="0">
                  <c:v> Current Pricing to 30 June 2023 (New Vehicles) </c:v>
                </c:pt>
              </c:strCache>
            </c:strRef>
          </c:tx>
          <c:spPr>
            <a:ln w="25400" cap="rnd">
              <a:solidFill>
                <a:schemeClr val="accent5">
                  <a:lumMod val="5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chemeClr val="tx1">
                    <a:lumMod val="95000"/>
                    <a:lumOff val="5000"/>
                  </a:schemeClr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>
                <a:solidFill>
                  <a:schemeClr val="accent5">
                    <a:lumMod val="50000"/>
                  </a:schemeClr>
                </a:solidFill>
                <a:prstDash val="sysDash"/>
                <a:round/>
                <a:headEnd type="none"/>
              </a:ln>
              <a:effectLst/>
            </c:spPr>
            <c:extLst>
              <c:ext xmlns:c16="http://schemas.microsoft.com/office/drawing/2014/chart" uri="{C3380CC4-5D6E-409C-BE32-E72D297353CC}">
                <c16:uniqueId val="{00000001-D988-4B27-B293-67E12B0B0FEA}"/>
              </c:ext>
            </c:extLst>
          </c:dPt>
          <c:cat>
            <c:numRef>
              <c:f>'Feebate Table &amp; Graph'!$A$37:$A$337</c:f>
              <c:numCache>
                <c:formatCode>0</c:formatCode>
                <c:ptCount val="3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</c:numCache>
            </c:numRef>
          </c:cat>
          <c:val>
            <c:numRef>
              <c:f>'Feebate Table &amp; Graph'!$B$37:$B$337</c:f>
              <c:numCache>
                <c:formatCode>_("$"* #,##0.00_);_("$"* \(#,##0.00\);_("$"* "-"??_);_(@_)</c:formatCode>
                <c:ptCount val="301"/>
                <c:pt idx="0">
                  <c:v>-8625</c:v>
                </c:pt>
                <c:pt idx="1">
                  <c:v>-5750</c:v>
                </c:pt>
                <c:pt idx="2">
                  <c:v>-5750</c:v>
                </c:pt>
                <c:pt idx="3">
                  <c:v>-5750</c:v>
                </c:pt>
                <c:pt idx="4">
                  <c:v>-5750</c:v>
                </c:pt>
                <c:pt idx="5">
                  <c:v>-5750</c:v>
                </c:pt>
                <c:pt idx="6">
                  <c:v>-5750</c:v>
                </c:pt>
                <c:pt idx="7">
                  <c:v>-5750</c:v>
                </c:pt>
                <c:pt idx="8">
                  <c:v>-5750</c:v>
                </c:pt>
                <c:pt idx="9">
                  <c:v>-5750</c:v>
                </c:pt>
                <c:pt idx="10">
                  <c:v>-5750</c:v>
                </c:pt>
                <c:pt idx="11">
                  <c:v>-5750</c:v>
                </c:pt>
                <c:pt idx="12">
                  <c:v>-5750</c:v>
                </c:pt>
                <c:pt idx="13">
                  <c:v>-5750</c:v>
                </c:pt>
                <c:pt idx="14">
                  <c:v>-5750</c:v>
                </c:pt>
                <c:pt idx="15">
                  <c:v>-5750</c:v>
                </c:pt>
                <c:pt idx="16">
                  <c:v>-5750</c:v>
                </c:pt>
                <c:pt idx="17">
                  <c:v>-5750</c:v>
                </c:pt>
                <c:pt idx="18">
                  <c:v>-5750</c:v>
                </c:pt>
                <c:pt idx="19">
                  <c:v>-5750</c:v>
                </c:pt>
                <c:pt idx="20">
                  <c:v>-5750</c:v>
                </c:pt>
                <c:pt idx="21">
                  <c:v>-5750</c:v>
                </c:pt>
                <c:pt idx="22">
                  <c:v>-5750</c:v>
                </c:pt>
                <c:pt idx="23">
                  <c:v>-5750</c:v>
                </c:pt>
                <c:pt idx="24">
                  <c:v>-5750</c:v>
                </c:pt>
                <c:pt idx="25">
                  <c:v>-5750</c:v>
                </c:pt>
                <c:pt idx="26">
                  <c:v>-5750</c:v>
                </c:pt>
                <c:pt idx="27">
                  <c:v>-5750</c:v>
                </c:pt>
                <c:pt idx="28">
                  <c:v>-5750</c:v>
                </c:pt>
                <c:pt idx="29">
                  <c:v>-5750</c:v>
                </c:pt>
                <c:pt idx="30">
                  <c:v>-5750</c:v>
                </c:pt>
                <c:pt idx="31">
                  <c:v>-5750</c:v>
                </c:pt>
                <c:pt idx="32">
                  <c:v>-5750</c:v>
                </c:pt>
                <c:pt idx="33">
                  <c:v>-5750</c:v>
                </c:pt>
                <c:pt idx="34">
                  <c:v>-5750</c:v>
                </c:pt>
                <c:pt idx="35">
                  <c:v>-5750</c:v>
                </c:pt>
                <c:pt idx="36">
                  <c:v>-5750</c:v>
                </c:pt>
                <c:pt idx="37">
                  <c:v>-5750</c:v>
                </c:pt>
                <c:pt idx="38">
                  <c:v>-5750</c:v>
                </c:pt>
                <c:pt idx="39">
                  <c:v>-5750</c:v>
                </c:pt>
                <c:pt idx="40">
                  <c:v>-5750</c:v>
                </c:pt>
                <c:pt idx="41">
                  <c:v>-5750</c:v>
                </c:pt>
                <c:pt idx="42">
                  <c:v>-5750</c:v>
                </c:pt>
                <c:pt idx="43">
                  <c:v>-5750</c:v>
                </c:pt>
                <c:pt idx="44">
                  <c:v>-5750</c:v>
                </c:pt>
                <c:pt idx="45">
                  <c:v>-5750</c:v>
                </c:pt>
                <c:pt idx="46">
                  <c:v>-5750</c:v>
                </c:pt>
                <c:pt idx="47">
                  <c:v>-5750</c:v>
                </c:pt>
                <c:pt idx="48">
                  <c:v>-5750</c:v>
                </c:pt>
                <c:pt idx="49">
                  <c:v>-5750</c:v>
                </c:pt>
                <c:pt idx="50">
                  <c:v>-5750</c:v>
                </c:pt>
                <c:pt idx="51">
                  <c:v>-5750</c:v>
                </c:pt>
                <c:pt idx="52">
                  <c:v>-5750</c:v>
                </c:pt>
                <c:pt idx="53">
                  <c:v>-5750</c:v>
                </c:pt>
                <c:pt idx="54">
                  <c:v>-5750</c:v>
                </c:pt>
                <c:pt idx="55">
                  <c:v>-5750</c:v>
                </c:pt>
                <c:pt idx="56">
                  <c:v>-5750</c:v>
                </c:pt>
                <c:pt idx="57">
                  <c:v>-5686.5517241379312</c:v>
                </c:pt>
                <c:pt idx="58">
                  <c:v>-5635.0000000000009</c:v>
                </c:pt>
                <c:pt idx="59">
                  <c:v>-5583.4482758620697</c:v>
                </c:pt>
                <c:pt idx="60">
                  <c:v>-5531.8965517241386</c:v>
                </c:pt>
                <c:pt idx="61">
                  <c:v>-5480.3448275862074</c:v>
                </c:pt>
                <c:pt idx="62">
                  <c:v>-5428.7931034482763</c:v>
                </c:pt>
                <c:pt idx="63">
                  <c:v>-5377.2413793103451</c:v>
                </c:pt>
                <c:pt idx="64">
                  <c:v>-5325.6896551724139</c:v>
                </c:pt>
                <c:pt idx="65">
                  <c:v>-5274.1379310344837</c:v>
                </c:pt>
                <c:pt idx="66">
                  <c:v>-5222.5862068965525</c:v>
                </c:pt>
                <c:pt idx="67">
                  <c:v>-5171.0344827586214</c:v>
                </c:pt>
                <c:pt idx="68">
                  <c:v>-5119.4827586206902</c:v>
                </c:pt>
                <c:pt idx="69">
                  <c:v>-5067.9310344827591</c:v>
                </c:pt>
                <c:pt idx="70">
                  <c:v>-5016.3793103448279</c:v>
                </c:pt>
                <c:pt idx="71">
                  <c:v>-4964.8275862068967</c:v>
                </c:pt>
                <c:pt idx="72">
                  <c:v>-4913.2758620689656</c:v>
                </c:pt>
                <c:pt idx="73">
                  <c:v>-4861.7241379310344</c:v>
                </c:pt>
                <c:pt idx="74">
                  <c:v>-4810.1724137931042</c:v>
                </c:pt>
                <c:pt idx="75">
                  <c:v>-4758.620689655173</c:v>
                </c:pt>
                <c:pt idx="76">
                  <c:v>-4707.0689655172418</c:v>
                </c:pt>
                <c:pt idx="77">
                  <c:v>-4655.5172413793116</c:v>
                </c:pt>
                <c:pt idx="78">
                  <c:v>-4603.9655172413804</c:v>
                </c:pt>
                <c:pt idx="79">
                  <c:v>-4552.4137931034493</c:v>
                </c:pt>
                <c:pt idx="80">
                  <c:v>-4500.8620689655181</c:v>
                </c:pt>
                <c:pt idx="81">
                  <c:v>-4449.310344827587</c:v>
                </c:pt>
                <c:pt idx="82">
                  <c:v>-4397.7586206896558</c:v>
                </c:pt>
                <c:pt idx="83">
                  <c:v>-4346.2068965517246</c:v>
                </c:pt>
                <c:pt idx="84">
                  <c:v>-4294.6551724137935</c:v>
                </c:pt>
                <c:pt idx="85">
                  <c:v>-4243.1034482758623</c:v>
                </c:pt>
                <c:pt idx="86">
                  <c:v>-4191.5517241379312</c:v>
                </c:pt>
                <c:pt idx="87">
                  <c:v>-4140</c:v>
                </c:pt>
                <c:pt idx="88">
                  <c:v>-4088.4482758620697</c:v>
                </c:pt>
                <c:pt idx="89">
                  <c:v>-4036.8965517241386</c:v>
                </c:pt>
                <c:pt idx="90">
                  <c:v>-3985.3448275862074</c:v>
                </c:pt>
                <c:pt idx="91">
                  <c:v>-3933.7931034482767</c:v>
                </c:pt>
                <c:pt idx="92">
                  <c:v>-3882.2413793103456</c:v>
                </c:pt>
                <c:pt idx="93">
                  <c:v>-3830.6896551724144</c:v>
                </c:pt>
                <c:pt idx="94">
                  <c:v>-3779.1379310344832</c:v>
                </c:pt>
                <c:pt idx="95">
                  <c:v>-3727.5862068965525</c:v>
                </c:pt>
                <c:pt idx="96">
                  <c:v>-3676.0344827586214</c:v>
                </c:pt>
                <c:pt idx="97">
                  <c:v>-3624.4827586206902</c:v>
                </c:pt>
                <c:pt idx="98">
                  <c:v>-3572.9310344827591</c:v>
                </c:pt>
                <c:pt idx="99">
                  <c:v>-3521.3793103448284</c:v>
                </c:pt>
                <c:pt idx="100">
                  <c:v>-3469.8275862068972</c:v>
                </c:pt>
                <c:pt idx="101">
                  <c:v>-3418.275862068966</c:v>
                </c:pt>
                <c:pt idx="102">
                  <c:v>-3366.7241379310353</c:v>
                </c:pt>
                <c:pt idx="103">
                  <c:v>-3315.1724137931042</c:v>
                </c:pt>
                <c:pt idx="104">
                  <c:v>-3263.620689655173</c:v>
                </c:pt>
                <c:pt idx="105">
                  <c:v>-3212.0689655172418</c:v>
                </c:pt>
                <c:pt idx="106">
                  <c:v>-3160.5172413793111</c:v>
                </c:pt>
                <c:pt idx="107">
                  <c:v>-3108.96551724138</c:v>
                </c:pt>
                <c:pt idx="108">
                  <c:v>-3057.4137931034493</c:v>
                </c:pt>
                <c:pt idx="109">
                  <c:v>-3005.8620689655181</c:v>
                </c:pt>
                <c:pt idx="110">
                  <c:v>-2954.310344827587</c:v>
                </c:pt>
                <c:pt idx="111">
                  <c:v>-2902.7586206896558</c:v>
                </c:pt>
                <c:pt idx="112">
                  <c:v>-2851.2068965517246</c:v>
                </c:pt>
                <c:pt idx="113">
                  <c:v>-2799.6551724137935</c:v>
                </c:pt>
                <c:pt idx="114">
                  <c:v>-2748.1034482758628</c:v>
                </c:pt>
                <c:pt idx="115">
                  <c:v>-2696.5517241379321</c:v>
                </c:pt>
                <c:pt idx="116">
                  <c:v>-2645.0000000000009</c:v>
                </c:pt>
                <c:pt idx="117">
                  <c:v>-2593.4482758620697</c:v>
                </c:pt>
                <c:pt idx="118">
                  <c:v>-2541.8965517241386</c:v>
                </c:pt>
                <c:pt idx="119">
                  <c:v>-2490.3448275862074</c:v>
                </c:pt>
                <c:pt idx="120">
                  <c:v>-2438.7931034482763</c:v>
                </c:pt>
                <c:pt idx="121">
                  <c:v>-2387.2413793103456</c:v>
                </c:pt>
                <c:pt idx="122">
                  <c:v>-2335.6896551724144</c:v>
                </c:pt>
                <c:pt idx="123">
                  <c:v>-2284.1379310344837</c:v>
                </c:pt>
                <c:pt idx="124">
                  <c:v>-2232.5862068965525</c:v>
                </c:pt>
                <c:pt idx="125">
                  <c:v>-2181.0344827586214</c:v>
                </c:pt>
                <c:pt idx="126">
                  <c:v>-2129.4827586206902</c:v>
                </c:pt>
                <c:pt idx="127">
                  <c:v>-2077.9310344827595</c:v>
                </c:pt>
                <c:pt idx="128">
                  <c:v>-2026.3793103448284</c:v>
                </c:pt>
                <c:pt idx="129">
                  <c:v>-1974.8275862068972</c:v>
                </c:pt>
                <c:pt idx="130">
                  <c:v>-1923.2758620689663</c:v>
                </c:pt>
                <c:pt idx="131">
                  <c:v>-1871.7241379310353</c:v>
                </c:pt>
                <c:pt idx="132">
                  <c:v>-1820.1724137931042</c:v>
                </c:pt>
                <c:pt idx="133">
                  <c:v>-1768.620689655173</c:v>
                </c:pt>
                <c:pt idx="134">
                  <c:v>-1717.0689655172421</c:v>
                </c:pt>
                <c:pt idx="135">
                  <c:v>-1665.5172413793111</c:v>
                </c:pt>
                <c:pt idx="136">
                  <c:v>-1613.96551724138</c:v>
                </c:pt>
                <c:pt idx="137">
                  <c:v>-1562.4137931034491</c:v>
                </c:pt>
                <c:pt idx="138">
                  <c:v>-1510.8620689655181</c:v>
                </c:pt>
                <c:pt idx="139">
                  <c:v>-1459.310344827587</c:v>
                </c:pt>
                <c:pt idx="140">
                  <c:v>-1407.7586206896558</c:v>
                </c:pt>
                <c:pt idx="141">
                  <c:v>-1356.2068965517249</c:v>
                </c:pt>
                <c:pt idx="142">
                  <c:v>-1304.6551724137939</c:v>
                </c:pt>
                <c:pt idx="143">
                  <c:v>-1253.1034482758628</c:v>
                </c:pt>
                <c:pt idx="144">
                  <c:v>-1201.5517241379318</c:v>
                </c:pt>
                <c:pt idx="145">
                  <c:v>-1150.0000000000007</c:v>
                </c:pt>
                <c:pt idx="146">
                  <c:v>-1098.4482758620697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345</c:v>
                </c:pt>
                <c:pt idx="193">
                  <c:v>402.5</c:v>
                </c:pt>
                <c:pt idx="194">
                  <c:v>460</c:v>
                </c:pt>
                <c:pt idx="195">
                  <c:v>517.5</c:v>
                </c:pt>
                <c:pt idx="196">
                  <c:v>575</c:v>
                </c:pt>
                <c:pt idx="197">
                  <c:v>632.5</c:v>
                </c:pt>
                <c:pt idx="198">
                  <c:v>690</c:v>
                </c:pt>
                <c:pt idx="199">
                  <c:v>747.5</c:v>
                </c:pt>
                <c:pt idx="200">
                  <c:v>805</c:v>
                </c:pt>
                <c:pt idx="201">
                  <c:v>862.49999999999989</c:v>
                </c:pt>
                <c:pt idx="202">
                  <c:v>919.99999999999989</c:v>
                </c:pt>
                <c:pt idx="203">
                  <c:v>977.49999999999989</c:v>
                </c:pt>
                <c:pt idx="204">
                  <c:v>1035</c:v>
                </c:pt>
                <c:pt idx="205">
                  <c:v>1092.5</c:v>
                </c:pt>
                <c:pt idx="206">
                  <c:v>1150</c:v>
                </c:pt>
                <c:pt idx="207">
                  <c:v>1207.5</c:v>
                </c:pt>
                <c:pt idx="208">
                  <c:v>1265</c:v>
                </c:pt>
                <c:pt idx="209">
                  <c:v>1322.5</c:v>
                </c:pt>
                <c:pt idx="210">
                  <c:v>1379.9999999999998</c:v>
                </c:pt>
                <c:pt idx="211">
                  <c:v>1437.4999999999998</c:v>
                </c:pt>
                <c:pt idx="212">
                  <c:v>1494.9999999999998</c:v>
                </c:pt>
                <c:pt idx="213">
                  <c:v>1552.4999999999998</c:v>
                </c:pt>
                <c:pt idx="214">
                  <c:v>1609.9999999999998</c:v>
                </c:pt>
                <c:pt idx="215">
                  <c:v>1667.4999999999998</c:v>
                </c:pt>
                <c:pt idx="216">
                  <c:v>1724.9999999999998</c:v>
                </c:pt>
                <c:pt idx="217">
                  <c:v>1782.4999999999998</c:v>
                </c:pt>
                <c:pt idx="218">
                  <c:v>1839.9999999999998</c:v>
                </c:pt>
                <c:pt idx="219">
                  <c:v>1897.4999999999998</c:v>
                </c:pt>
                <c:pt idx="220">
                  <c:v>1954.9999999999998</c:v>
                </c:pt>
                <c:pt idx="221">
                  <c:v>2012.4999999999998</c:v>
                </c:pt>
                <c:pt idx="222">
                  <c:v>2070</c:v>
                </c:pt>
                <c:pt idx="223">
                  <c:v>2127.5</c:v>
                </c:pt>
                <c:pt idx="224">
                  <c:v>2185</c:v>
                </c:pt>
                <c:pt idx="225">
                  <c:v>2242.5</c:v>
                </c:pt>
                <c:pt idx="226">
                  <c:v>2300</c:v>
                </c:pt>
                <c:pt idx="227">
                  <c:v>2357.5</c:v>
                </c:pt>
                <c:pt idx="228">
                  <c:v>2414.9999999999995</c:v>
                </c:pt>
                <c:pt idx="229">
                  <c:v>2472.4999999999995</c:v>
                </c:pt>
                <c:pt idx="230">
                  <c:v>2529.9999999999995</c:v>
                </c:pt>
                <c:pt idx="231">
                  <c:v>2587.4999999999995</c:v>
                </c:pt>
                <c:pt idx="232">
                  <c:v>2644.9999999999995</c:v>
                </c:pt>
                <c:pt idx="233">
                  <c:v>2702.4999999999995</c:v>
                </c:pt>
                <c:pt idx="234">
                  <c:v>2759.9999999999995</c:v>
                </c:pt>
                <c:pt idx="235">
                  <c:v>2817.4999999999995</c:v>
                </c:pt>
                <c:pt idx="236">
                  <c:v>2874.9999999999995</c:v>
                </c:pt>
                <c:pt idx="237">
                  <c:v>2932.4999999999995</c:v>
                </c:pt>
                <c:pt idx="238">
                  <c:v>2989.9999999999995</c:v>
                </c:pt>
                <c:pt idx="239">
                  <c:v>3047.4999999999995</c:v>
                </c:pt>
                <c:pt idx="240">
                  <c:v>3104.9999999999995</c:v>
                </c:pt>
                <c:pt idx="241">
                  <c:v>3162.4999999999995</c:v>
                </c:pt>
                <c:pt idx="242">
                  <c:v>3219.9999999999995</c:v>
                </c:pt>
                <c:pt idx="243">
                  <c:v>3277.4999999999995</c:v>
                </c:pt>
                <c:pt idx="244">
                  <c:v>3334.9999999999995</c:v>
                </c:pt>
                <c:pt idx="245">
                  <c:v>3392.4999999999995</c:v>
                </c:pt>
                <c:pt idx="246">
                  <c:v>3449.9999999999995</c:v>
                </c:pt>
                <c:pt idx="247">
                  <c:v>3507.4999999999995</c:v>
                </c:pt>
                <c:pt idx="248">
                  <c:v>3564.9999999999995</c:v>
                </c:pt>
                <c:pt idx="249">
                  <c:v>3622.4999999999995</c:v>
                </c:pt>
                <c:pt idx="250">
                  <c:v>3679.9999999999995</c:v>
                </c:pt>
                <c:pt idx="251">
                  <c:v>3737.4999999999995</c:v>
                </c:pt>
                <c:pt idx="252">
                  <c:v>3794.9999999999995</c:v>
                </c:pt>
                <c:pt idx="253">
                  <c:v>3852.4999999999995</c:v>
                </c:pt>
                <c:pt idx="254">
                  <c:v>3909.9999999999995</c:v>
                </c:pt>
                <c:pt idx="255">
                  <c:v>3967.4999999999995</c:v>
                </c:pt>
                <c:pt idx="256">
                  <c:v>4024.9999999999995</c:v>
                </c:pt>
                <c:pt idx="257">
                  <c:v>4082.4999999999995</c:v>
                </c:pt>
                <c:pt idx="258">
                  <c:v>4140</c:v>
                </c:pt>
                <c:pt idx="259">
                  <c:v>4197.5</c:v>
                </c:pt>
                <c:pt idx="260">
                  <c:v>4255</c:v>
                </c:pt>
                <c:pt idx="261">
                  <c:v>4312.5</c:v>
                </c:pt>
                <c:pt idx="262">
                  <c:v>4370</c:v>
                </c:pt>
                <c:pt idx="263">
                  <c:v>4427.5</c:v>
                </c:pt>
                <c:pt idx="264">
                  <c:v>4484.9999999999991</c:v>
                </c:pt>
                <c:pt idx="265">
                  <c:v>4542.4999999999991</c:v>
                </c:pt>
                <c:pt idx="266">
                  <c:v>4599.9999999999991</c:v>
                </c:pt>
                <c:pt idx="267">
                  <c:v>4657.4999999999991</c:v>
                </c:pt>
                <c:pt idx="268">
                  <c:v>4714.9999999999991</c:v>
                </c:pt>
                <c:pt idx="269">
                  <c:v>4772.4999999999991</c:v>
                </c:pt>
                <c:pt idx="270">
                  <c:v>4829.9999999999991</c:v>
                </c:pt>
                <c:pt idx="271">
                  <c:v>4887.4999999999991</c:v>
                </c:pt>
                <c:pt idx="272">
                  <c:v>4944.9999999999991</c:v>
                </c:pt>
                <c:pt idx="273">
                  <c:v>5002.4999999999991</c:v>
                </c:pt>
                <c:pt idx="274">
                  <c:v>5059.9999999999991</c:v>
                </c:pt>
                <c:pt idx="275">
                  <c:v>5117.4999999999991</c:v>
                </c:pt>
                <c:pt idx="276">
                  <c:v>5174.9999999999991</c:v>
                </c:pt>
                <c:pt idx="277">
                  <c:v>5175</c:v>
                </c:pt>
                <c:pt idx="278">
                  <c:v>5175</c:v>
                </c:pt>
                <c:pt idx="279">
                  <c:v>5175</c:v>
                </c:pt>
                <c:pt idx="280">
                  <c:v>5175</c:v>
                </c:pt>
                <c:pt idx="281">
                  <c:v>5175</c:v>
                </c:pt>
                <c:pt idx="282">
                  <c:v>5175</c:v>
                </c:pt>
                <c:pt idx="283">
                  <c:v>5175</c:v>
                </c:pt>
                <c:pt idx="284">
                  <c:v>5175</c:v>
                </c:pt>
                <c:pt idx="285">
                  <c:v>5175</c:v>
                </c:pt>
                <c:pt idx="286">
                  <c:v>5175</c:v>
                </c:pt>
                <c:pt idx="287">
                  <c:v>5175</c:v>
                </c:pt>
                <c:pt idx="288">
                  <c:v>5175</c:v>
                </c:pt>
                <c:pt idx="289">
                  <c:v>5175</c:v>
                </c:pt>
                <c:pt idx="290">
                  <c:v>5175</c:v>
                </c:pt>
                <c:pt idx="291">
                  <c:v>5175</c:v>
                </c:pt>
                <c:pt idx="292">
                  <c:v>5175</c:v>
                </c:pt>
                <c:pt idx="293">
                  <c:v>5175</c:v>
                </c:pt>
                <c:pt idx="294">
                  <c:v>5175</c:v>
                </c:pt>
                <c:pt idx="295">
                  <c:v>5175</c:v>
                </c:pt>
                <c:pt idx="296">
                  <c:v>5175</c:v>
                </c:pt>
                <c:pt idx="297">
                  <c:v>5175</c:v>
                </c:pt>
                <c:pt idx="298">
                  <c:v>5175</c:v>
                </c:pt>
                <c:pt idx="299">
                  <c:v>5175</c:v>
                </c:pt>
                <c:pt idx="300">
                  <c:v>5175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88-4B27-B293-67E12B0B0FEA}"/>
            </c:ext>
          </c:extLst>
        </c:ser>
        <c:ser>
          <c:idx val="1"/>
          <c:order val="1"/>
          <c:tx>
            <c:strRef>
              <c:f>'Feebate Table &amp; Graph'!$C$36</c:f>
              <c:strCache>
                <c:ptCount val="1"/>
                <c:pt idx="0">
                  <c:v> Current Pricing to 30 June 2023 (Used Imports) </c:v>
                </c:pt>
              </c:strCache>
            </c:strRef>
          </c:tx>
          <c:spPr>
            <a:ln w="25400" cap="rnd">
              <a:solidFill>
                <a:srgbClr val="C0000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'Feebate Table &amp; Graph'!$C$37:$C$337</c:f>
              <c:numCache>
                <c:formatCode>_("$"* #,##0.00_);_("$"* \(#,##0.00\);_("$"* "-"??_);_(@_)</c:formatCode>
                <c:ptCount val="301"/>
                <c:pt idx="0">
                  <c:v>-3449.9999999999995</c:v>
                </c:pt>
                <c:pt idx="1">
                  <c:v>-2300</c:v>
                </c:pt>
                <c:pt idx="2">
                  <c:v>-2300</c:v>
                </c:pt>
                <c:pt idx="3">
                  <c:v>-2300</c:v>
                </c:pt>
                <c:pt idx="4">
                  <c:v>-2300</c:v>
                </c:pt>
                <c:pt idx="5">
                  <c:v>-2300</c:v>
                </c:pt>
                <c:pt idx="6">
                  <c:v>-2300</c:v>
                </c:pt>
                <c:pt idx="7">
                  <c:v>-2300</c:v>
                </c:pt>
                <c:pt idx="8">
                  <c:v>-2300</c:v>
                </c:pt>
                <c:pt idx="9">
                  <c:v>-2300</c:v>
                </c:pt>
                <c:pt idx="10">
                  <c:v>-2300</c:v>
                </c:pt>
                <c:pt idx="11">
                  <c:v>-2300</c:v>
                </c:pt>
                <c:pt idx="12">
                  <c:v>-2300</c:v>
                </c:pt>
                <c:pt idx="13">
                  <c:v>-2300</c:v>
                </c:pt>
                <c:pt idx="14">
                  <c:v>-2300</c:v>
                </c:pt>
                <c:pt idx="15">
                  <c:v>-2300</c:v>
                </c:pt>
                <c:pt idx="16">
                  <c:v>-2300</c:v>
                </c:pt>
                <c:pt idx="17">
                  <c:v>-2300</c:v>
                </c:pt>
                <c:pt idx="18">
                  <c:v>-2300</c:v>
                </c:pt>
                <c:pt idx="19">
                  <c:v>-2300</c:v>
                </c:pt>
                <c:pt idx="20">
                  <c:v>-2300</c:v>
                </c:pt>
                <c:pt idx="21">
                  <c:v>-2300</c:v>
                </c:pt>
                <c:pt idx="22">
                  <c:v>-2300</c:v>
                </c:pt>
                <c:pt idx="23">
                  <c:v>-2300</c:v>
                </c:pt>
                <c:pt idx="24">
                  <c:v>-2300</c:v>
                </c:pt>
                <c:pt idx="25">
                  <c:v>-2300</c:v>
                </c:pt>
                <c:pt idx="26">
                  <c:v>-2300</c:v>
                </c:pt>
                <c:pt idx="27">
                  <c:v>-2300</c:v>
                </c:pt>
                <c:pt idx="28">
                  <c:v>-2300</c:v>
                </c:pt>
                <c:pt idx="29">
                  <c:v>-2300</c:v>
                </c:pt>
                <c:pt idx="30">
                  <c:v>-2300</c:v>
                </c:pt>
                <c:pt idx="31">
                  <c:v>-2300</c:v>
                </c:pt>
                <c:pt idx="32">
                  <c:v>-2300</c:v>
                </c:pt>
                <c:pt idx="33">
                  <c:v>-2300</c:v>
                </c:pt>
                <c:pt idx="34">
                  <c:v>-2300</c:v>
                </c:pt>
                <c:pt idx="35">
                  <c:v>-2300</c:v>
                </c:pt>
                <c:pt idx="36">
                  <c:v>-2300</c:v>
                </c:pt>
                <c:pt idx="37">
                  <c:v>-2300</c:v>
                </c:pt>
                <c:pt idx="38">
                  <c:v>-2300</c:v>
                </c:pt>
                <c:pt idx="39">
                  <c:v>-2300</c:v>
                </c:pt>
                <c:pt idx="40">
                  <c:v>-2300</c:v>
                </c:pt>
                <c:pt idx="41">
                  <c:v>-2300</c:v>
                </c:pt>
                <c:pt idx="42">
                  <c:v>-2300</c:v>
                </c:pt>
                <c:pt idx="43">
                  <c:v>-2300</c:v>
                </c:pt>
                <c:pt idx="44">
                  <c:v>-2300</c:v>
                </c:pt>
                <c:pt idx="45">
                  <c:v>-2300</c:v>
                </c:pt>
                <c:pt idx="46">
                  <c:v>-2300</c:v>
                </c:pt>
                <c:pt idx="47">
                  <c:v>-2300</c:v>
                </c:pt>
                <c:pt idx="48">
                  <c:v>-2300</c:v>
                </c:pt>
                <c:pt idx="49">
                  <c:v>-2300</c:v>
                </c:pt>
                <c:pt idx="50">
                  <c:v>-2300</c:v>
                </c:pt>
                <c:pt idx="51">
                  <c:v>-2300</c:v>
                </c:pt>
                <c:pt idx="52">
                  <c:v>-2300</c:v>
                </c:pt>
                <c:pt idx="53">
                  <c:v>-2300</c:v>
                </c:pt>
                <c:pt idx="54">
                  <c:v>-2300</c:v>
                </c:pt>
                <c:pt idx="55">
                  <c:v>-2300</c:v>
                </c:pt>
                <c:pt idx="56">
                  <c:v>-2300</c:v>
                </c:pt>
                <c:pt idx="57">
                  <c:v>-2274.6206896551721</c:v>
                </c:pt>
                <c:pt idx="58">
                  <c:v>-2254</c:v>
                </c:pt>
                <c:pt idx="59">
                  <c:v>-2233.3793103448274</c:v>
                </c:pt>
                <c:pt idx="60">
                  <c:v>-2212.7586206896549</c:v>
                </c:pt>
                <c:pt idx="61">
                  <c:v>-2192.1379310344828</c:v>
                </c:pt>
                <c:pt idx="62">
                  <c:v>-2171.5172413793102</c:v>
                </c:pt>
                <c:pt idx="63">
                  <c:v>-2150.8965517241377</c:v>
                </c:pt>
                <c:pt idx="64">
                  <c:v>-2130.2758620689656</c:v>
                </c:pt>
                <c:pt idx="65">
                  <c:v>-2109.655172413793</c:v>
                </c:pt>
                <c:pt idx="66">
                  <c:v>-2089.0344827586205</c:v>
                </c:pt>
                <c:pt idx="67">
                  <c:v>-2068.4137931034484</c:v>
                </c:pt>
                <c:pt idx="68">
                  <c:v>-2047.7931034482758</c:v>
                </c:pt>
                <c:pt idx="69">
                  <c:v>-2027.1724137931035</c:v>
                </c:pt>
                <c:pt idx="70">
                  <c:v>-2006.5517241379309</c:v>
                </c:pt>
                <c:pt idx="71">
                  <c:v>-1985.9310344827586</c:v>
                </c:pt>
                <c:pt idx="72">
                  <c:v>-1965.3103448275863</c:v>
                </c:pt>
                <c:pt idx="73">
                  <c:v>-1944.6896551724137</c:v>
                </c:pt>
                <c:pt idx="74">
                  <c:v>-1924.0689655172414</c:v>
                </c:pt>
                <c:pt idx="75">
                  <c:v>-1903.4482758620691</c:v>
                </c:pt>
                <c:pt idx="76">
                  <c:v>-1882.8275862068965</c:v>
                </c:pt>
                <c:pt idx="77">
                  <c:v>-1862.2068965517242</c:v>
                </c:pt>
                <c:pt idx="78">
                  <c:v>-1841.5862068965516</c:v>
                </c:pt>
                <c:pt idx="79">
                  <c:v>-1820.9655172413793</c:v>
                </c:pt>
                <c:pt idx="80">
                  <c:v>-1800.344827586207</c:v>
                </c:pt>
                <c:pt idx="81">
                  <c:v>-1779.7241379310344</c:v>
                </c:pt>
                <c:pt idx="82">
                  <c:v>-1759.1034482758621</c:v>
                </c:pt>
                <c:pt idx="83">
                  <c:v>-1738.4827586206898</c:v>
                </c:pt>
                <c:pt idx="84">
                  <c:v>-1717.8620689655172</c:v>
                </c:pt>
                <c:pt idx="85">
                  <c:v>-1697.2413793103449</c:v>
                </c:pt>
                <c:pt idx="86">
                  <c:v>-1676.6206896551726</c:v>
                </c:pt>
                <c:pt idx="87">
                  <c:v>-1656</c:v>
                </c:pt>
                <c:pt idx="88">
                  <c:v>-1635.3793103448277</c:v>
                </c:pt>
                <c:pt idx="89">
                  <c:v>-1614.7586206896551</c:v>
                </c:pt>
                <c:pt idx="90">
                  <c:v>-1594.1379310344828</c:v>
                </c:pt>
                <c:pt idx="91">
                  <c:v>-1573.5172413793105</c:v>
                </c:pt>
                <c:pt idx="92">
                  <c:v>-1552.8965517241379</c:v>
                </c:pt>
                <c:pt idx="93">
                  <c:v>-1532.2758620689656</c:v>
                </c:pt>
                <c:pt idx="94">
                  <c:v>-1511.6551724137933</c:v>
                </c:pt>
                <c:pt idx="95">
                  <c:v>-1491.0344827586207</c:v>
                </c:pt>
                <c:pt idx="96">
                  <c:v>-1470.4137931034484</c:v>
                </c:pt>
                <c:pt idx="97">
                  <c:v>-1449.7931034482758</c:v>
                </c:pt>
                <c:pt idx="98">
                  <c:v>-1429.1724137931035</c:v>
                </c:pt>
                <c:pt idx="99">
                  <c:v>-1408.5517241379312</c:v>
                </c:pt>
                <c:pt idx="100">
                  <c:v>-1387.9310344827586</c:v>
                </c:pt>
                <c:pt idx="101">
                  <c:v>-1367.3103448275863</c:v>
                </c:pt>
                <c:pt idx="102">
                  <c:v>-1346.6896551724139</c:v>
                </c:pt>
                <c:pt idx="103">
                  <c:v>-1326.0689655172414</c:v>
                </c:pt>
                <c:pt idx="104">
                  <c:v>-1305.4482758620691</c:v>
                </c:pt>
                <c:pt idx="105">
                  <c:v>-1284.8275862068967</c:v>
                </c:pt>
                <c:pt idx="106">
                  <c:v>-1264.2068965517242</c:v>
                </c:pt>
                <c:pt idx="107">
                  <c:v>-1243.5862068965519</c:v>
                </c:pt>
                <c:pt idx="108">
                  <c:v>-1222.9655172413795</c:v>
                </c:pt>
                <c:pt idx="109">
                  <c:v>-1202.344827586207</c:v>
                </c:pt>
                <c:pt idx="110">
                  <c:v>-1181.7241379310346</c:v>
                </c:pt>
                <c:pt idx="111">
                  <c:v>-1161.1034482758623</c:v>
                </c:pt>
                <c:pt idx="112">
                  <c:v>-1140.4827586206898</c:v>
                </c:pt>
                <c:pt idx="113">
                  <c:v>-1119.8620689655174</c:v>
                </c:pt>
                <c:pt idx="114">
                  <c:v>-1099.2413793103451</c:v>
                </c:pt>
                <c:pt idx="115">
                  <c:v>-1078.6206896551726</c:v>
                </c:pt>
                <c:pt idx="116">
                  <c:v>-1058.0000000000002</c:v>
                </c:pt>
                <c:pt idx="117">
                  <c:v>-1037.3793103448279</c:v>
                </c:pt>
                <c:pt idx="118">
                  <c:v>-1016.7586206896553</c:v>
                </c:pt>
                <c:pt idx="119">
                  <c:v>-996.1379310344829</c:v>
                </c:pt>
                <c:pt idx="120">
                  <c:v>-975.51724137931058</c:v>
                </c:pt>
                <c:pt idx="121">
                  <c:v>-954.89655172413813</c:v>
                </c:pt>
                <c:pt idx="122">
                  <c:v>-934.27586206896569</c:v>
                </c:pt>
                <c:pt idx="123">
                  <c:v>-913.65517241379325</c:v>
                </c:pt>
                <c:pt idx="124">
                  <c:v>-893.03448275862092</c:v>
                </c:pt>
                <c:pt idx="125">
                  <c:v>-872.41379310344848</c:v>
                </c:pt>
                <c:pt idx="126">
                  <c:v>-851.79310344827604</c:v>
                </c:pt>
                <c:pt idx="127">
                  <c:v>-831.17241379310371</c:v>
                </c:pt>
                <c:pt idx="128">
                  <c:v>-810.55172413793127</c:v>
                </c:pt>
                <c:pt idx="129">
                  <c:v>-789.93103448275883</c:v>
                </c:pt>
                <c:pt idx="130">
                  <c:v>-769.3103448275865</c:v>
                </c:pt>
                <c:pt idx="131">
                  <c:v>-748.68965517241406</c:v>
                </c:pt>
                <c:pt idx="132">
                  <c:v>-728.06896551724162</c:v>
                </c:pt>
                <c:pt idx="133">
                  <c:v>-707.44827586206929</c:v>
                </c:pt>
                <c:pt idx="134">
                  <c:v>-686.82758620689674</c:v>
                </c:pt>
                <c:pt idx="135">
                  <c:v>-666.20689655172441</c:v>
                </c:pt>
                <c:pt idx="136">
                  <c:v>-645.58620689655197</c:v>
                </c:pt>
                <c:pt idx="137">
                  <c:v>-624.96551724137953</c:v>
                </c:pt>
                <c:pt idx="138">
                  <c:v>-604.3448275862072</c:v>
                </c:pt>
                <c:pt idx="139">
                  <c:v>-583.72413793103476</c:v>
                </c:pt>
                <c:pt idx="140">
                  <c:v>-563.10344827586232</c:v>
                </c:pt>
                <c:pt idx="141">
                  <c:v>-542.48275862068999</c:v>
                </c:pt>
                <c:pt idx="142">
                  <c:v>-521.86206896551755</c:v>
                </c:pt>
                <c:pt idx="143">
                  <c:v>-501.24137931034511</c:v>
                </c:pt>
                <c:pt idx="144">
                  <c:v>-480.62068965517273</c:v>
                </c:pt>
                <c:pt idx="145">
                  <c:v>-460.00000000000028</c:v>
                </c:pt>
                <c:pt idx="146">
                  <c:v>-439.3793103448279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258.75</c:v>
                </c:pt>
                <c:pt idx="193">
                  <c:v>301.875</c:v>
                </c:pt>
                <c:pt idx="194">
                  <c:v>345</c:v>
                </c:pt>
                <c:pt idx="195">
                  <c:v>388.125</c:v>
                </c:pt>
                <c:pt idx="196">
                  <c:v>431.25</c:v>
                </c:pt>
                <c:pt idx="197">
                  <c:v>474.375</c:v>
                </c:pt>
                <c:pt idx="198">
                  <c:v>517.5</c:v>
                </c:pt>
                <c:pt idx="199">
                  <c:v>560.625</c:v>
                </c:pt>
                <c:pt idx="200">
                  <c:v>603.75</c:v>
                </c:pt>
                <c:pt idx="201">
                  <c:v>646.875</c:v>
                </c:pt>
                <c:pt idx="202">
                  <c:v>690</c:v>
                </c:pt>
                <c:pt idx="203">
                  <c:v>733.125</c:v>
                </c:pt>
                <c:pt idx="204">
                  <c:v>776.25</c:v>
                </c:pt>
                <c:pt idx="205">
                  <c:v>819.375</c:v>
                </c:pt>
                <c:pt idx="206">
                  <c:v>862.5</c:v>
                </c:pt>
                <c:pt idx="207">
                  <c:v>905.625</c:v>
                </c:pt>
                <c:pt idx="208">
                  <c:v>948.75</c:v>
                </c:pt>
                <c:pt idx="209">
                  <c:v>991.875</c:v>
                </c:pt>
                <c:pt idx="210">
                  <c:v>1035</c:v>
                </c:pt>
                <c:pt idx="211">
                  <c:v>1078.125</c:v>
                </c:pt>
                <c:pt idx="212">
                  <c:v>1121.25</c:v>
                </c:pt>
                <c:pt idx="213">
                  <c:v>1164.375</c:v>
                </c:pt>
                <c:pt idx="214">
                  <c:v>1207.5</c:v>
                </c:pt>
                <c:pt idx="215">
                  <c:v>1250.625</c:v>
                </c:pt>
                <c:pt idx="216">
                  <c:v>1293.75</c:v>
                </c:pt>
                <c:pt idx="217">
                  <c:v>1336.875</c:v>
                </c:pt>
                <c:pt idx="218">
                  <c:v>1380</c:v>
                </c:pt>
                <c:pt idx="219">
                  <c:v>1423.125</c:v>
                </c:pt>
                <c:pt idx="220">
                  <c:v>1466.25</c:v>
                </c:pt>
                <c:pt idx="221">
                  <c:v>1509.375</c:v>
                </c:pt>
                <c:pt idx="222">
                  <c:v>1552.5</c:v>
                </c:pt>
                <c:pt idx="223">
                  <c:v>1595.625</c:v>
                </c:pt>
                <c:pt idx="224">
                  <c:v>1638.75</c:v>
                </c:pt>
                <c:pt idx="225">
                  <c:v>1681.875</c:v>
                </c:pt>
                <c:pt idx="226">
                  <c:v>1725</c:v>
                </c:pt>
                <c:pt idx="227">
                  <c:v>1768.125</c:v>
                </c:pt>
                <c:pt idx="228">
                  <c:v>1811.25</c:v>
                </c:pt>
                <c:pt idx="229">
                  <c:v>1854.375</c:v>
                </c:pt>
                <c:pt idx="230">
                  <c:v>1897.5</c:v>
                </c:pt>
                <c:pt idx="231">
                  <c:v>1940.625</c:v>
                </c:pt>
                <c:pt idx="232">
                  <c:v>1983.75</c:v>
                </c:pt>
                <c:pt idx="233">
                  <c:v>2026.875</c:v>
                </c:pt>
                <c:pt idx="234">
                  <c:v>2070</c:v>
                </c:pt>
                <c:pt idx="235">
                  <c:v>2113.125</c:v>
                </c:pt>
                <c:pt idx="236">
                  <c:v>2156.25</c:v>
                </c:pt>
                <c:pt idx="237">
                  <c:v>2199.375</c:v>
                </c:pt>
                <c:pt idx="238">
                  <c:v>2242.5</c:v>
                </c:pt>
                <c:pt idx="239">
                  <c:v>2285.625</c:v>
                </c:pt>
                <c:pt idx="240">
                  <c:v>2328.75</c:v>
                </c:pt>
                <c:pt idx="241">
                  <c:v>2371.875</c:v>
                </c:pt>
                <c:pt idx="242">
                  <c:v>2415</c:v>
                </c:pt>
                <c:pt idx="243">
                  <c:v>2458.125</c:v>
                </c:pt>
                <c:pt idx="244">
                  <c:v>2501.25</c:v>
                </c:pt>
                <c:pt idx="245">
                  <c:v>2544.375</c:v>
                </c:pt>
                <c:pt idx="246">
                  <c:v>2587.5</c:v>
                </c:pt>
                <c:pt idx="247">
                  <c:v>2630.625</c:v>
                </c:pt>
                <c:pt idx="248">
                  <c:v>2673.75</c:v>
                </c:pt>
                <c:pt idx="249">
                  <c:v>2716.875</c:v>
                </c:pt>
                <c:pt idx="250">
                  <c:v>2760</c:v>
                </c:pt>
                <c:pt idx="251">
                  <c:v>2803.125</c:v>
                </c:pt>
                <c:pt idx="252">
                  <c:v>2846.25</c:v>
                </c:pt>
                <c:pt idx="253">
                  <c:v>2875</c:v>
                </c:pt>
                <c:pt idx="254">
                  <c:v>2875</c:v>
                </c:pt>
                <c:pt idx="255">
                  <c:v>2875</c:v>
                </c:pt>
                <c:pt idx="256">
                  <c:v>2875</c:v>
                </c:pt>
                <c:pt idx="257">
                  <c:v>2875</c:v>
                </c:pt>
                <c:pt idx="258">
                  <c:v>2875</c:v>
                </c:pt>
                <c:pt idx="259">
                  <c:v>2875</c:v>
                </c:pt>
                <c:pt idx="260">
                  <c:v>2875</c:v>
                </c:pt>
                <c:pt idx="261">
                  <c:v>2875</c:v>
                </c:pt>
                <c:pt idx="262">
                  <c:v>2875</c:v>
                </c:pt>
                <c:pt idx="263">
                  <c:v>2875</c:v>
                </c:pt>
                <c:pt idx="264">
                  <c:v>2875</c:v>
                </c:pt>
                <c:pt idx="265">
                  <c:v>2875</c:v>
                </c:pt>
                <c:pt idx="266">
                  <c:v>2875</c:v>
                </c:pt>
                <c:pt idx="267">
                  <c:v>2875</c:v>
                </c:pt>
                <c:pt idx="268">
                  <c:v>2875</c:v>
                </c:pt>
                <c:pt idx="269">
                  <c:v>2875</c:v>
                </c:pt>
                <c:pt idx="270">
                  <c:v>2875</c:v>
                </c:pt>
                <c:pt idx="271">
                  <c:v>2875</c:v>
                </c:pt>
                <c:pt idx="272">
                  <c:v>2875</c:v>
                </c:pt>
                <c:pt idx="273">
                  <c:v>2875</c:v>
                </c:pt>
                <c:pt idx="274">
                  <c:v>2875</c:v>
                </c:pt>
                <c:pt idx="275">
                  <c:v>2875</c:v>
                </c:pt>
                <c:pt idx="276">
                  <c:v>2875</c:v>
                </c:pt>
                <c:pt idx="277">
                  <c:v>2875</c:v>
                </c:pt>
                <c:pt idx="278">
                  <c:v>2875</c:v>
                </c:pt>
                <c:pt idx="279">
                  <c:v>2875</c:v>
                </c:pt>
                <c:pt idx="280">
                  <c:v>2875</c:v>
                </c:pt>
                <c:pt idx="281">
                  <c:v>2875</c:v>
                </c:pt>
                <c:pt idx="282">
                  <c:v>2875</c:v>
                </c:pt>
                <c:pt idx="283">
                  <c:v>2875</c:v>
                </c:pt>
                <c:pt idx="284">
                  <c:v>2875</c:v>
                </c:pt>
                <c:pt idx="285">
                  <c:v>2875</c:v>
                </c:pt>
                <c:pt idx="286">
                  <c:v>2875</c:v>
                </c:pt>
                <c:pt idx="287">
                  <c:v>2875</c:v>
                </c:pt>
                <c:pt idx="288">
                  <c:v>2875</c:v>
                </c:pt>
                <c:pt idx="289">
                  <c:v>2875</c:v>
                </c:pt>
                <c:pt idx="290">
                  <c:v>2875</c:v>
                </c:pt>
                <c:pt idx="291">
                  <c:v>2875</c:v>
                </c:pt>
                <c:pt idx="292">
                  <c:v>2875</c:v>
                </c:pt>
                <c:pt idx="293">
                  <c:v>2875</c:v>
                </c:pt>
                <c:pt idx="294">
                  <c:v>2875</c:v>
                </c:pt>
                <c:pt idx="295">
                  <c:v>2875</c:v>
                </c:pt>
                <c:pt idx="296">
                  <c:v>2875</c:v>
                </c:pt>
                <c:pt idx="297">
                  <c:v>2875</c:v>
                </c:pt>
                <c:pt idx="298">
                  <c:v>2875</c:v>
                </c:pt>
                <c:pt idx="299">
                  <c:v>2875</c:v>
                </c:pt>
                <c:pt idx="300">
                  <c:v>2875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988-4B27-B293-67E12B0B0FEA}"/>
            </c:ext>
          </c:extLst>
        </c:ser>
        <c:ser>
          <c:idx val="6"/>
          <c:order val="2"/>
          <c:tx>
            <c:strRef>
              <c:f>'Feebate Table &amp; Graph'!$D$36</c:f>
              <c:strCache>
                <c:ptCount val="1"/>
                <c:pt idx="0">
                  <c:v> Future Pricing from 1 July 2023 (New Vehicles) </c:v>
                </c:pt>
              </c:strCache>
            </c:strRef>
          </c:tx>
          <c:spPr>
            <a:ln w="38100" cap="rnd">
              <a:solidFill>
                <a:schemeClr val="accent1">
                  <a:lumMod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60000"/>
                  </a:schemeClr>
                </a:solidFill>
                <a:ln w="9525">
                  <a:solidFill>
                    <a:schemeClr val="accent1">
                      <a:lumMod val="6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D988-4B27-B293-67E12B0B0FEA}"/>
              </c:ext>
            </c:extLst>
          </c:dPt>
          <c:cat>
            <c:numRef>
              <c:f>'Feebate Table &amp; Graph'!$A$37:$A$337</c:f>
              <c:numCache>
                <c:formatCode>0</c:formatCode>
                <c:ptCount val="3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</c:numCache>
            </c:numRef>
          </c:cat>
          <c:val>
            <c:numRef>
              <c:f>'Feebate Table &amp; Graph'!$D$37:$D$337</c:f>
              <c:numCache>
                <c:formatCode>_("$"* #,##0.00_);_("$"* \(#,##0.00\);_("$"* "-"??_);_(@_)</c:formatCode>
                <c:ptCount val="301"/>
                <c:pt idx="0">
                  <c:v>-7014.9999999999991</c:v>
                </c:pt>
                <c:pt idx="1">
                  <c:v>-4024.9999999999995</c:v>
                </c:pt>
                <c:pt idx="2">
                  <c:v>-4024.9999999999995</c:v>
                </c:pt>
                <c:pt idx="3">
                  <c:v>-4024.9999999999995</c:v>
                </c:pt>
                <c:pt idx="4">
                  <c:v>-4024.9999999999995</c:v>
                </c:pt>
                <c:pt idx="5">
                  <c:v>-4024.9999999999995</c:v>
                </c:pt>
                <c:pt idx="6">
                  <c:v>-4024.9999999999995</c:v>
                </c:pt>
                <c:pt idx="7">
                  <c:v>-4024.9999999999995</c:v>
                </c:pt>
                <c:pt idx="8">
                  <c:v>-4024.9999999999995</c:v>
                </c:pt>
                <c:pt idx="9">
                  <c:v>-4024.9999999999995</c:v>
                </c:pt>
                <c:pt idx="10">
                  <c:v>-4024.9999999999995</c:v>
                </c:pt>
                <c:pt idx="11">
                  <c:v>-4024.9999999999995</c:v>
                </c:pt>
                <c:pt idx="12">
                  <c:v>-4024.9999999999995</c:v>
                </c:pt>
                <c:pt idx="13">
                  <c:v>-4024.9999999999995</c:v>
                </c:pt>
                <c:pt idx="14">
                  <c:v>-4024.9999999999995</c:v>
                </c:pt>
                <c:pt idx="15">
                  <c:v>-4024.9999999999995</c:v>
                </c:pt>
                <c:pt idx="16">
                  <c:v>-4024.9999999999995</c:v>
                </c:pt>
                <c:pt idx="17">
                  <c:v>-4024.9999999999995</c:v>
                </c:pt>
                <c:pt idx="18">
                  <c:v>-4024.9999999999995</c:v>
                </c:pt>
                <c:pt idx="19">
                  <c:v>-4024.9999999999995</c:v>
                </c:pt>
                <c:pt idx="20">
                  <c:v>-4024.9999999999995</c:v>
                </c:pt>
                <c:pt idx="21">
                  <c:v>-4024.9999999999995</c:v>
                </c:pt>
                <c:pt idx="22">
                  <c:v>-4024.9999999999995</c:v>
                </c:pt>
                <c:pt idx="23">
                  <c:v>-4024.9999999999995</c:v>
                </c:pt>
                <c:pt idx="24">
                  <c:v>-4024.9999999999995</c:v>
                </c:pt>
                <c:pt idx="25">
                  <c:v>-4024.9999999999995</c:v>
                </c:pt>
                <c:pt idx="26">
                  <c:v>-4024.9999999999995</c:v>
                </c:pt>
                <c:pt idx="27">
                  <c:v>-4024.9999999999995</c:v>
                </c:pt>
                <c:pt idx="28">
                  <c:v>-4024.9999999999995</c:v>
                </c:pt>
                <c:pt idx="29">
                  <c:v>-4024.9999999999995</c:v>
                </c:pt>
                <c:pt idx="30">
                  <c:v>-4024.9999999999995</c:v>
                </c:pt>
                <c:pt idx="31">
                  <c:v>-4024.9999999999995</c:v>
                </c:pt>
                <c:pt idx="32">
                  <c:v>-4024.9999999999995</c:v>
                </c:pt>
                <c:pt idx="33">
                  <c:v>-4024.9999999999995</c:v>
                </c:pt>
                <c:pt idx="34">
                  <c:v>-4024.9999999999995</c:v>
                </c:pt>
                <c:pt idx="35">
                  <c:v>-4024.9999999999995</c:v>
                </c:pt>
                <c:pt idx="36">
                  <c:v>-4024.9999999999995</c:v>
                </c:pt>
                <c:pt idx="37">
                  <c:v>-4024.9999999999995</c:v>
                </c:pt>
                <c:pt idx="38">
                  <c:v>-4024.9999999999995</c:v>
                </c:pt>
                <c:pt idx="39">
                  <c:v>-4024.9999999999995</c:v>
                </c:pt>
                <c:pt idx="40">
                  <c:v>-4024.9999999999995</c:v>
                </c:pt>
                <c:pt idx="41">
                  <c:v>-4024.9999999999995</c:v>
                </c:pt>
                <c:pt idx="42">
                  <c:v>-4024.9999999999995</c:v>
                </c:pt>
                <c:pt idx="43">
                  <c:v>-4024.9999999999995</c:v>
                </c:pt>
                <c:pt idx="44">
                  <c:v>-4024.9999999999995</c:v>
                </c:pt>
                <c:pt idx="45">
                  <c:v>-4024.9999999999995</c:v>
                </c:pt>
                <c:pt idx="46">
                  <c:v>-4024.9999999999995</c:v>
                </c:pt>
                <c:pt idx="47">
                  <c:v>-4024.9999999999995</c:v>
                </c:pt>
                <c:pt idx="48">
                  <c:v>-4024.9999999999995</c:v>
                </c:pt>
                <c:pt idx="49">
                  <c:v>-4024.9999999999995</c:v>
                </c:pt>
                <c:pt idx="50">
                  <c:v>-4024.9999999999995</c:v>
                </c:pt>
                <c:pt idx="51">
                  <c:v>-4024.9999999999995</c:v>
                </c:pt>
                <c:pt idx="52">
                  <c:v>-4024.9999999999995</c:v>
                </c:pt>
                <c:pt idx="53">
                  <c:v>-4024.9999999999995</c:v>
                </c:pt>
                <c:pt idx="54">
                  <c:v>-4024.9999999999995</c:v>
                </c:pt>
                <c:pt idx="55">
                  <c:v>-4024.9999999999995</c:v>
                </c:pt>
                <c:pt idx="56">
                  <c:v>-4024.9999999999995</c:v>
                </c:pt>
                <c:pt idx="57">
                  <c:v>-4024.9999999999995</c:v>
                </c:pt>
                <c:pt idx="58">
                  <c:v>-4024.9999999999995</c:v>
                </c:pt>
                <c:pt idx="59">
                  <c:v>-4024.9999999999995</c:v>
                </c:pt>
                <c:pt idx="60">
                  <c:v>-4024.9999999999991</c:v>
                </c:pt>
                <c:pt idx="61">
                  <c:v>-3967.4999999999991</c:v>
                </c:pt>
                <c:pt idx="62">
                  <c:v>-3909.9999999999991</c:v>
                </c:pt>
                <c:pt idx="63">
                  <c:v>-3852.4999999999991</c:v>
                </c:pt>
                <c:pt idx="64">
                  <c:v>-3794.9999999999991</c:v>
                </c:pt>
                <c:pt idx="65">
                  <c:v>-3737.4999999999995</c:v>
                </c:pt>
                <c:pt idx="66">
                  <c:v>-3679.9999999999995</c:v>
                </c:pt>
                <c:pt idx="67">
                  <c:v>-3622.4999999999995</c:v>
                </c:pt>
                <c:pt idx="68">
                  <c:v>-3564.9999999999995</c:v>
                </c:pt>
                <c:pt idx="69">
                  <c:v>-3507.4999999999995</c:v>
                </c:pt>
                <c:pt idx="70">
                  <c:v>-3449.9999999999995</c:v>
                </c:pt>
                <c:pt idx="71">
                  <c:v>-3392.4999999999995</c:v>
                </c:pt>
                <c:pt idx="72">
                  <c:v>-3334.9999999999995</c:v>
                </c:pt>
                <c:pt idx="73">
                  <c:v>-3277.4999999999995</c:v>
                </c:pt>
                <c:pt idx="74">
                  <c:v>-3219.9999999999995</c:v>
                </c:pt>
                <c:pt idx="75">
                  <c:v>-3162.4999999999995</c:v>
                </c:pt>
                <c:pt idx="76">
                  <c:v>-3104.9999999999995</c:v>
                </c:pt>
                <c:pt idx="77">
                  <c:v>-3047.4999999999995</c:v>
                </c:pt>
                <c:pt idx="78">
                  <c:v>-2989.9999999999995</c:v>
                </c:pt>
                <c:pt idx="79">
                  <c:v>-2932.4999999999995</c:v>
                </c:pt>
                <c:pt idx="80">
                  <c:v>-2874.9999999999995</c:v>
                </c:pt>
                <c:pt idx="81">
                  <c:v>-2817.4999999999995</c:v>
                </c:pt>
                <c:pt idx="82">
                  <c:v>-2759.9999999999995</c:v>
                </c:pt>
                <c:pt idx="83">
                  <c:v>-2702.4999999999995</c:v>
                </c:pt>
                <c:pt idx="84">
                  <c:v>-2644.9999999999995</c:v>
                </c:pt>
                <c:pt idx="85">
                  <c:v>-2587.4999999999995</c:v>
                </c:pt>
                <c:pt idx="86">
                  <c:v>-2529.9999999999995</c:v>
                </c:pt>
                <c:pt idx="87">
                  <c:v>-2472.4999999999995</c:v>
                </c:pt>
                <c:pt idx="88">
                  <c:v>-2414.9999999999995</c:v>
                </c:pt>
                <c:pt idx="89">
                  <c:v>-2357.4999999999995</c:v>
                </c:pt>
                <c:pt idx="90">
                  <c:v>-2299.9999999999995</c:v>
                </c:pt>
                <c:pt idx="91">
                  <c:v>-2242.4999999999995</c:v>
                </c:pt>
                <c:pt idx="92">
                  <c:v>-2184.9999999999995</c:v>
                </c:pt>
                <c:pt idx="93">
                  <c:v>-2127.4999999999995</c:v>
                </c:pt>
                <c:pt idx="94">
                  <c:v>-2069.9999999999995</c:v>
                </c:pt>
                <c:pt idx="95">
                  <c:v>-2012.4999999999998</c:v>
                </c:pt>
                <c:pt idx="96">
                  <c:v>-1954.9999999999998</c:v>
                </c:pt>
                <c:pt idx="97">
                  <c:v>-1897.4999999999998</c:v>
                </c:pt>
                <c:pt idx="98">
                  <c:v>-1839.9999999999998</c:v>
                </c:pt>
                <c:pt idx="99">
                  <c:v>-1782.4999999999998</c:v>
                </c:pt>
                <c:pt idx="100">
                  <c:v>-1724.9999999999998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575</c:v>
                </c:pt>
                <c:pt idx="151">
                  <c:v>632.5</c:v>
                </c:pt>
                <c:pt idx="152">
                  <c:v>690</c:v>
                </c:pt>
                <c:pt idx="153">
                  <c:v>747.5</c:v>
                </c:pt>
                <c:pt idx="154">
                  <c:v>805</c:v>
                </c:pt>
                <c:pt idx="155">
                  <c:v>862.5</c:v>
                </c:pt>
                <c:pt idx="156">
                  <c:v>920</c:v>
                </c:pt>
                <c:pt idx="157">
                  <c:v>977.5</c:v>
                </c:pt>
                <c:pt idx="158">
                  <c:v>1035</c:v>
                </c:pt>
                <c:pt idx="159">
                  <c:v>1092.5</c:v>
                </c:pt>
                <c:pt idx="160">
                  <c:v>1150</c:v>
                </c:pt>
                <c:pt idx="161">
                  <c:v>1207.5</c:v>
                </c:pt>
                <c:pt idx="162">
                  <c:v>1265</c:v>
                </c:pt>
                <c:pt idx="163">
                  <c:v>1322.5</c:v>
                </c:pt>
                <c:pt idx="164">
                  <c:v>1380</c:v>
                </c:pt>
                <c:pt idx="165">
                  <c:v>1437.5</c:v>
                </c:pt>
                <c:pt idx="166">
                  <c:v>1495</c:v>
                </c:pt>
                <c:pt idx="167">
                  <c:v>1552.5</c:v>
                </c:pt>
                <c:pt idx="168">
                  <c:v>1609.9999999999998</c:v>
                </c:pt>
                <c:pt idx="169">
                  <c:v>1667.4999999999998</c:v>
                </c:pt>
                <c:pt idx="170">
                  <c:v>1724.9999999999998</c:v>
                </c:pt>
                <c:pt idx="171">
                  <c:v>1782.4999999999998</c:v>
                </c:pt>
                <c:pt idx="172">
                  <c:v>1839.9999999999998</c:v>
                </c:pt>
                <c:pt idx="173">
                  <c:v>1897.4999999999998</c:v>
                </c:pt>
                <c:pt idx="174">
                  <c:v>1954.9999999999998</c:v>
                </c:pt>
                <c:pt idx="175">
                  <c:v>2012.4999999999998</c:v>
                </c:pt>
                <c:pt idx="176">
                  <c:v>2070</c:v>
                </c:pt>
                <c:pt idx="177">
                  <c:v>2127.5</c:v>
                </c:pt>
                <c:pt idx="178">
                  <c:v>2185</c:v>
                </c:pt>
                <c:pt idx="179">
                  <c:v>2242.5</c:v>
                </c:pt>
                <c:pt idx="180">
                  <c:v>2300</c:v>
                </c:pt>
                <c:pt idx="181">
                  <c:v>2357.5</c:v>
                </c:pt>
                <c:pt idx="182">
                  <c:v>2415</c:v>
                </c:pt>
                <c:pt idx="183">
                  <c:v>2472.5</c:v>
                </c:pt>
                <c:pt idx="184">
                  <c:v>2530</c:v>
                </c:pt>
                <c:pt idx="185">
                  <c:v>2587.5</c:v>
                </c:pt>
                <c:pt idx="186">
                  <c:v>2644.9999999999995</c:v>
                </c:pt>
                <c:pt idx="187">
                  <c:v>2702.4999999999995</c:v>
                </c:pt>
                <c:pt idx="188">
                  <c:v>2759.9999999999995</c:v>
                </c:pt>
                <c:pt idx="189">
                  <c:v>2817.4999999999995</c:v>
                </c:pt>
                <c:pt idx="190">
                  <c:v>2874.9999999999995</c:v>
                </c:pt>
                <c:pt idx="191">
                  <c:v>2932.4999999999995</c:v>
                </c:pt>
                <c:pt idx="192">
                  <c:v>2989.9999999999995</c:v>
                </c:pt>
                <c:pt idx="193">
                  <c:v>3047.4999999999995</c:v>
                </c:pt>
                <c:pt idx="194">
                  <c:v>3104.9999999999995</c:v>
                </c:pt>
                <c:pt idx="195">
                  <c:v>3162.4999999999995</c:v>
                </c:pt>
                <c:pt idx="196">
                  <c:v>3219.9999999999995</c:v>
                </c:pt>
                <c:pt idx="197">
                  <c:v>3277.4999999999995</c:v>
                </c:pt>
                <c:pt idx="198">
                  <c:v>3334.9999999999995</c:v>
                </c:pt>
                <c:pt idx="199">
                  <c:v>3392.4999999999995</c:v>
                </c:pt>
                <c:pt idx="200">
                  <c:v>3449.9999999999995</c:v>
                </c:pt>
                <c:pt idx="201">
                  <c:v>3507.4999999999995</c:v>
                </c:pt>
                <c:pt idx="202">
                  <c:v>3564.9999999999995</c:v>
                </c:pt>
                <c:pt idx="203">
                  <c:v>3622.4999999999995</c:v>
                </c:pt>
                <c:pt idx="204">
                  <c:v>3679.9999999999995</c:v>
                </c:pt>
                <c:pt idx="205">
                  <c:v>3737.4999999999995</c:v>
                </c:pt>
                <c:pt idx="206">
                  <c:v>3794.9999999999995</c:v>
                </c:pt>
                <c:pt idx="207">
                  <c:v>3852.4999999999995</c:v>
                </c:pt>
                <c:pt idx="208">
                  <c:v>3909.9999999999995</c:v>
                </c:pt>
                <c:pt idx="209">
                  <c:v>3967.4999999999995</c:v>
                </c:pt>
                <c:pt idx="210">
                  <c:v>4024.9999999999995</c:v>
                </c:pt>
                <c:pt idx="211">
                  <c:v>4082.4999999999995</c:v>
                </c:pt>
                <c:pt idx="212">
                  <c:v>4140</c:v>
                </c:pt>
                <c:pt idx="213">
                  <c:v>4197.5</c:v>
                </c:pt>
                <c:pt idx="214">
                  <c:v>4255</c:v>
                </c:pt>
                <c:pt idx="215">
                  <c:v>4312.5</c:v>
                </c:pt>
                <c:pt idx="216">
                  <c:v>4370</c:v>
                </c:pt>
                <c:pt idx="217">
                  <c:v>4427.5</c:v>
                </c:pt>
                <c:pt idx="218">
                  <c:v>4485</c:v>
                </c:pt>
                <c:pt idx="219">
                  <c:v>4542.5</c:v>
                </c:pt>
                <c:pt idx="220">
                  <c:v>4600</c:v>
                </c:pt>
                <c:pt idx="221">
                  <c:v>4657.5</c:v>
                </c:pt>
                <c:pt idx="222">
                  <c:v>4714.9999999999991</c:v>
                </c:pt>
                <c:pt idx="223">
                  <c:v>4772.4999999999991</c:v>
                </c:pt>
                <c:pt idx="224">
                  <c:v>4829.9999999999991</c:v>
                </c:pt>
                <c:pt idx="225">
                  <c:v>4887.4999999999991</c:v>
                </c:pt>
                <c:pt idx="226">
                  <c:v>4944.9999999999991</c:v>
                </c:pt>
                <c:pt idx="227">
                  <c:v>5002.4999999999991</c:v>
                </c:pt>
                <c:pt idx="228">
                  <c:v>5059.9999999999991</c:v>
                </c:pt>
                <c:pt idx="229">
                  <c:v>5117.4999999999991</c:v>
                </c:pt>
                <c:pt idx="230">
                  <c:v>5174.9999999999991</c:v>
                </c:pt>
                <c:pt idx="231">
                  <c:v>5232.4999999999991</c:v>
                </c:pt>
                <c:pt idx="232">
                  <c:v>5289.9999999999991</c:v>
                </c:pt>
                <c:pt idx="233">
                  <c:v>5347.4999999999991</c:v>
                </c:pt>
                <c:pt idx="234">
                  <c:v>5404.9999999999991</c:v>
                </c:pt>
                <c:pt idx="235">
                  <c:v>5462.4999999999991</c:v>
                </c:pt>
                <c:pt idx="236">
                  <c:v>5519.9999999999991</c:v>
                </c:pt>
                <c:pt idx="237">
                  <c:v>5577.4999999999991</c:v>
                </c:pt>
                <c:pt idx="238">
                  <c:v>5634.9999999999991</c:v>
                </c:pt>
                <c:pt idx="239">
                  <c:v>5692.4999999999991</c:v>
                </c:pt>
                <c:pt idx="240">
                  <c:v>5749.9999999999991</c:v>
                </c:pt>
                <c:pt idx="241">
                  <c:v>5807.4999999999991</c:v>
                </c:pt>
                <c:pt idx="242">
                  <c:v>5864.9999999999991</c:v>
                </c:pt>
                <c:pt idx="243">
                  <c:v>5922.4999999999991</c:v>
                </c:pt>
                <c:pt idx="244">
                  <c:v>5979.9999999999991</c:v>
                </c:pt>
                <c:pt idx="245">
                  <c:v>6037.4999999999991</c:v>
                </c:pt>
                <c:pt idx="246">
                  <c:v>6094.9999999999991</c:v>
                </c:pt>
                <c:pt idx="247">
                  <c:v>6152.4999999999991</c:v>
                </c:pt>
                <c:pt idx="248">
                  <c:v>6209.9999999999991</c:v>
                </c:pt>
                <c:pt idx="249">
                  <c:v>6267.4999999999991</c:v>
                </c:pt>
                <c:pt idx="250">
                  <c:v>6324.9999999999991</c:v>
                </c:pt>
                <c:pt idx="251">
                  <c:v>6382.4999999999991</c:v>
                </c:pt>
                <c:pt idx="252">
                  <c:v>6439.9999999999991</c:v>
                </c:pt>
                <c:pt idx="253">
                  <c:v>6497.4999999999991</c:v>
                </c:pt>
                <c:pt idx="254">
                  <c:v>6554.9999999999991</c:v>
                </c:pt>
                <c:pt idx="255">
                  <c:v>6612.4999999999991</c:v>
                </c:pt>
                <c:pt idx="256">
                  <c:v>6669.9999999999991</c:v>
                </c:pt>
                <c:pt idx="257">
                  <c:v>6727.4999999999991</c:v>
                </c:pt>
                <c:pt idx="258">
                  <c:v>6784.9999999999991</c:v>
                </c:pt>
                <c:pt idx="259">
                  <c:v>6842.4999999999991</c:v>
                </c:pt>
                <c:pt idx="260">
                  <c:v>6899.9999999999991</c:v>
                </c:pt>
                <c:pt idx="261">
                  <c:v>6899.9999999999991</c:v>
                </c:pt>
                <c:pt idx="262">
                  <c:v>6899.9999999999991</c:v>
                </c:pt>
                <c:pt idx="263">
                  <c:v>6899.9999999999991</c:v>
                </c:pt>
                <c:pt idx="264">
                  <c:v>6899.9999999999991</c:v>
                </c:pt>
                <c:pt idx="265">
                  <c:v>6899.9999999999991</c:v>
                </c:pt>
                <c:pt idx="266">
                  <c:v>6899.9999999999991</c:v>
                </c:pt>
                <c:pt idx="267">
                  <c:v>6899.9999999999991</c:v>
                </c:pt>
                <c:pt idx="268">
                  <c:v>6899.9999999999991</c:v>
                </c:pt>
                <c:pt idx="269">
                  <c:v>6899.9999999999991</c:v>
                </c:pt>
                <c:pt idx="270">
                  <c:v>6899.9999999999991</c:v>
                </c:pt>
                <c:pt idx="271">
                  <c:v>6899.9999999999991</c:v>
                </c:pt>
                <c:pt idx="272">
                  <c:v>6899.9999999999991</c:v>
                </c:pt>
                <c:pt idx="273">
                  <c:v>6899.9999999999991</c:v>
                </c:pt>
                <c:pt idx="274">
                  <c:v>6899.9999999999991</c:v>
                </c:pt>
                <c:pt idx="275">
                  <c:v>6899.9999999999991</c:v>
                </c:pt>
                <c:pt idx="276">
                  <c:v>6899.9999999999991</c:v>
                </c:pt>
                <c:pt idx="277">
                  <c:v>6899.9999999999991</c:v>
                </c:pt>
                <c:pt idx="278">
                  <c:v>6899.9999999999991</c:v>
                </c:pt>
                <c:pt idx="279">
                  <c:v>6899.9999999999991</c:v>
                </c:pt>
                <c:pt idx="280">
                  <c:v>6899.9999999999991</c:v>
                </c:pt>
                <c:pt idx="281">
                  <c:v>6899.9999999999991</c:v>
                </c:pt>
                <c:pt idx="282">
                  <c:v>6899.9999999999991</c:v>
                </c:pt>
                <c:pt idx="283">
                  <c:v>6899.9999999999991</c:v>
                </c:pt>
                <c:pt idx="284">
                  <c:v>6899.9999999999991</c:v>
                </c:pt>
                <c:pt idx="285">
                  <c:v>6899.9999999999991</c:v>
                </c:pt>
                <c:pt idx="286">
                  <c:v>6899.9999999999991</c:v>
                </c:pt>
                <c:pt idx="287">
                  <c:v>6899.9999999999991</c:v>
                </c:pt>
                <c:pt idx="288">
                  <c:v>6899.9999999999991</c:v>
                </c:pt>
                <c:pt idx="289">
                  <c:v>6899.9999999999991</c:v>
                </c:pt>
                <c:pt idx="290">
                  <c:v>6899.9999999999991</c:v>
                </c:pt>
                <c:pt idx="291">
                  <c:v>6899.9999999999991</c:v>
                </c:pt>
                <c:pt idx="292">
                  <c:v>6899.9999999999991</c:v>
                </c:pt>
                <c:pt idx="293">
                  <c:v>6899.9999999999991</c:v>
                </c:pt>
                <c:pt idx="294">
                  <c:v>6899.9999999999991</c:v>
                </c:pt>
                <c:pt idx="295">
                  <c:v>6899.9999999999991</c:v>
                </c:pt>
                <c:pt idx="296">
                  <c:v>6899.9999999999991</c:v>
                </c:pt>
                <c:pt idx="297">
                  <c:v>6899.9999999999991</c:v>
                </c:pt>
                <c:pt idx="298">
                  <c:v>6899.9999999999991</c:v>
                </c:pt>
                <c:pt idx="299">
                  <c:v>6899.9999999999991</c:v>
                </c:pt>
                <c:pt idx="300">
                  <c:v>6899.9999999999991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988-4B27-B293-67E12B0B0FEA}"/>
            </c:ext>
          </c:extLst>
        </c:ser>
        <c:ser>
          <c:idx val="7"/>
          <c:order val="3"/>
          <c:tx>
            <c:strRef>
              <c:f>'Feebate Table &amp; Graph'!$E$36</c:f>
              <c:strCache>
                <c:ptCount val="1"/>
                <c:pt idx="0">
                  <c:v> Future Pricing from 1 July 2023 (Used Imports) </c:v>
                </c:pt>
              </c:strCache>
            </c:strRef>
          </c:tx>
          <c:spPr>
            <a:ln w="38100" cap="rnd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5"/>
              <c:spPr>
                <a:solidFill>
                  <a:srgbClr val="C00000"/>
                </a:solidFill>
                <a:ln w="9525" cap="rnd">
                  <a:solidFill>
                    <a:srgbClr val="C00000">
                      <a:alpha val="91000"/>
                    </a:srgbClr>
                  </a:solidFill>
                  <a:headEnd type="none"/>
                  <a:tailEnd type="oval"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D988-4B27-B293-67E12B0B0FEA}"/>
              </c:ext>
            </c:extLst>
          </c:dPt>
          <c:cat>
            <c:numRef>
              <c:f>'Feebate Table &amp; Graph'!$A$37:$A$337</c:f>
              <c:numCache>
                <c:formatCode>0</c:formatCode>
                <c:ptCount val="3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  <c:pt idx="101">
                  <c:v>101</c:v>
                </c:pt>
                <c:pt idx="102">
                  <c:v>102</c:v>
                </c:pt>
                <c:pt idx="103">
                  <c:v>103</c:v>
                </c:pt>
                <c:pt idx="104">
                  <c:v>104</c:v>
                </c:pt>
                <c:pt idx="105">
                  <c:v>105</c:v>
                </c:pt>
                <c:pt idx="106">
                  <c:v>106</c:v>
                </c:pt>
                <c:pt idx="107">
                  <c:v>107</c:v>
                </c:pt>
                <c:pt idx="108">
                  <c:v>108</c:v>
                </c:pt>
                <c:pt idx="109">
                  <c:v>109</c:v>
                </c:pt>
                <c:pt idx="110">
                  <c:v>110</c:v>
                </c:pt>
                <c:pt idx="111">
                  <c:v>111</c:v>
                </c:pt>
                <c:pt idx="112">
                  <c:v>112</c:v>
                </c:pt>
                <c:pt idx="113">
                  <c:v>113</c:v>
                </c:pt>
                <c:pt idx="114">
                  <c:v>114</c:v>
                </c:pt>
                <c:pt idx="115">
                  <c:v>115</c:v>
                </c:pt>
                <c:pt idx="116">
                  <c:v>116</c:v>
                </c:pt>
                <c:pt idx="117">
                  <c:v>117</c:v>
                </c:pt>
                <c:pt idx="118">
                  <c:v>118</c:v>
                </c:pt>
                <c:pt idx="119">
                  <c:v>119</c:v>
                </c:pt>
                <c:pt idx="120">
                  <c:v>120</c:v>
                </c:pt>
                <c:pt idx="121">
                  <c:v>121</c:v>
                </c:pt>
                <c:pt idx="122">
                  <c:v>122</c:v>
                </c:pt>
                <c:pt idx="123">
                  <c:v>123</c:v>
                </c:pt>
                <c:pt idx="124">
                  <c:v>124</c:v>
                </c:pt>
                <c:pt idx="125">
                  <c:v>125</c:v>
                </c:pt>
                <c:pt idx="126">
                  <c:v>126</c:v>
                </c:pt>
                <c:pt idx="127">
                  <c:v>127</c:v>
                </c:pt>
                <c:pt idx="128">
                  <c:v>128</c:v>
                </c:pt>
                <c:pt idx="129">
                  <c:v>129</c:v>
                </c:pt>
                <c:pt idx="130">
                  <c:v>130</c:v>
                </c:pt>
                <c:pt idx="131">
                  <c:v>131</c:v>
                </c:pt>
                <c:pt idx="132">
                  <c:v>132</c:v>
                </c:pt>
                <c:pt idx="133">
                  <c:v>133</c:v>
                </c:pt>
                <c:pt idx="134">
                  <c:v>134</c:v>
                </c:pt>
                <c:pt idx="135">
                  <c:v>135</c:v>
                </c:pt>
                <c:pt idx="136">
                  <c:v>136</c:v>
                </c:pt>
                <c:pt idx="137">
                  <c:v>137</c:v>
                </c:pt>
                <c:pt idx="138">
                  <c:v>138</c:v>
                </c:pt>
                <c:pt idx="139">
                  <c:v>139</c:v>
                </c:pt>
                <c:pt idx="140">
                  <c:v>140</c:v>
                </c:pt>
                <c:pt idx="141">
                  <c:v>141</c:v>
                </c:pt>
                <c:pt idx="142">
                  <c:v>142</c:v>
                </c:pt>
                <c:pt idx="143">
                  <c:v>143</c:v>
                </c:pt>
                <c:pt idx="144">
                  <c:v>144</c:v>
                </c:pt>
                <c:pt idx="145">
                  <c:v>145</c:v>
                </c:pt>
                <c:pt idx="146">
                  <c:v>146</c:v>
                </c:pt>
                <c:pt idx="147">
                  <c:v>147</c:v>
                </c:pt>
                <c:pt idx="148">
                  <c:v>148</c:v>
                </c:pt>
                <c:pt idx="149">
                  <c:v>149</c:v>
                </c:pt>
                <c:pt idx="150">
                  <c:v>150</c:v>
                </c:pt>
                <c:pt idx="151">
                  <c:v>151</c:v>
                </c:pt>
                <c:pt idx="152">
                  <c:v>152</c:v>
                </c:pt>
                <c:pt idx="153">
                  <c:v>153</c:v>
                </c:pt>
                <c:pt idx="154">
                  <c:v>154</c:v>
                </c:pt>
                <c:pt idx="155">
                  <c:v>155</c:v>
                </c:pt>
                <c:pt idx="156">
                  <c:v>156</c:v>
                </c:pt>
                <c:pt idx="157">
                  <c:v>157</c:v>
                </c:pt>
                <c:pt idx="158">
                  <c:v>158</c:v>
                </c:pt>
                <c:pt idx="159">
                  <c:v>159</c:v>
                </c:pt>
                <c:pt idx="160">
                  <c:v>160</c:v>
                </c:pt>
                <c:pt idx="161">
                  <c:v>161</c:v>
                </c:pt>
                <c:pt idx="162">
                  <c:v>162</c:v>
                </c:pt>
                <c:pt idx="163">
                  <c:v>163</c:v>
                </c:pt>
                <c:pt idx="164">
                  <c:v>164</c:v>
                </c:pt>
                <c:pt idx="165">
                  <c:v>165</c:v>
                </c:pt>
                <c:pt idx="166">
                  <c:v>166</c:v>
                </c:pt>
                <c:pt idx="167">
                  <c:v>167</c:v>
                </c:pt>
                <c:pt idx="168">
                  <c:v>168</c:v>
                </c:pt>
                <c:pt idx="169">
                  <c:v>169</c:v>
                </c:pt>
                <c:pt idx="170">
                  <c:v>170</c:v>
                </c:pt>
                <c:pt idx="171">
                  <c:v>171</c:v>
                </c:pt>
                <c:pt idx="172">
                  <c:v>172</c:v>
                </c:pt>
                <c:pt idx="173">
                  <c:v>173</c:v>
                </c:pt>
                <c:pt idx="174">
                  <c:v>174</c:v>
                </c:pt>
                <c:pt idx="175">
                  <c:v>175</c:v>
                </c:pt>
                <c:pt idx="176">
                  <c:v>176</c:v>
                </c:pt>
                <c:pt idx="177">
                  <c:v>177</c:v>
                </c:pt>
                <c:pt idx="178">
                  <c:v>178</c:v>
                </c:pt>
                <c:pt idx="179">
                  <c:v>179</c:v>
                </c:pt>
                <c:pt idx="180">
                  <c:v>180</c:v>
                </c:pt>
                <c:pt idx="181">
                  <c:v>181</c:v>
                </c:pt>
                <c:pt idx="182">
                  <c:v>182</c:v>
                </c:pt>
                <c:pt idx="183">
                  <c:v>183</c:v>
                </c:pt>
                <c:pt idx="184">
                  <c:v>184</c:v>
                </c:pt>
                <c:pt idx="185">
                  <c:v>185</c:v>
                </c:pt>
                <c:pt idx="186">
                  <c:v>186</c:v>
                </c:pt>
                <c:pt idx="187">
                  <c:v>187</c:v>
                </c:pt>
                <c:pt idx="188">
                  <c:v>188</c:v>
                </c:pt>
                <c:pt idx="189">
                  <c:v>189</c:v>
                </c:pt>
                <c:pt idx="190">
                  <c:v>190</c:v>
                </c:pt>
                <c:pt idx="191">
                  <c:v>191</c:v>
                </c:pt>
                <c:pt idx="192">
                  <c:v>192</c:v>
                </c:pt>
                <c:pt idx="193">
                  <c:v>193</c:v>
                </c:pt>
                <c:pt idx="194">
                  <c:v>194</c:v>
                </c:pt>
                <c:pt idx="195">
                  <c:v>195</c:v>
                </c:pt>
                <c:pt idx="196">
                  <c:v>196</c:v>
                </c:pt>
                <c:pt idx="197">
                  <c:v>197</c:v>
                </c:pt>
                <c:pt idx="198">
                  <c:v>198</c:v>
                </c:pt>
                <c:pt idx="199">
                  <c:v>199</c:v>
                </c:pt>
                <c:pt idx="200">
                  <c:v>200</c:v>
                </c:pt>
                <c:pt idx="201">
                  <c:v>201</c:v>
                </c:pt>
                <c:pt idx="202">
                  <c:v>202</c:v>
                </c:pt>
                <c:pt idx="203">
                  <c:v>203</c:v>
                </c:pt>
                <c:pt idx="204">
                  <c:v>204</c:v>
                </c:pt>
                <c:pt idx="205">
                  <c:v>205</c:v>
                </c:pt>
                <c:pt idx="206">
                  <c:v>206</c:v>
                </c:pt>
                <c:pt idx="207">
                  <c:v>207</c:v>
                </c:pt>
                <c:pt idx="208">
                  <c:v>208</c:v>
                </c:pt>
                <c:pt idx="209">
                  <c:v>209</c:v>
                </c:pt>
                <c:pt idx="210">
                  <c:v>210</c:v>
                </c:pt>
                <c:pt idx="211">
                  <c:v>211</c:v>
                </c:pt>
                <c:pt idx="212">
                  <c:v>212</c:v>
                </c:pt>
                <c:pt idx="213">
                  <c:v>213</c:v>
                </c:pt>
                <c:pt idx="214">
                  <c:v>214</c:v>
                </c:pt>
                <c:pt idx="215">
                  <c:v>215</c:v>
                </c:pt>
                <c:pt idx="216">
                  <c:v>216</c:v>
                </c:pt>
                <c:pt idx="217">
                  <c:v>217</c:v>
                </c:pt>
                <c:pt idx="218">
                  <c:v>218</c:v>
                </c:pt>
                <c:pt idx="219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</c:numCache>
            </c:numRef>
          </c:cat>
          <c:val>
            <c:numRef>
              <c:f>'Feebate Table &amp; Graph'!$E$37:$E$337</c:f>
              <c:numCache>
                <c:formatCode>_("$"* #,##0.00_);_("$"* \(#,##0.00\);_("$"* "-"??_);_(@_)</c:formatCode>
                <c:ptCount val="301"/>
                <c:pt idx="0">
                  <c:v>-3507.4999999999995</c:v>
                </c:pt>
                <c:pt idx="1">
                  <c:v>-2012.4999999999998</c:v>
                </c:pt>
                <c:pt idx="2">
                  <c:v>-2012.4999999999998</c:v>
                </c:pt>
                <c:pt idx="3">
                  <c:v>-2012.4999999999998</c:v>
                </c:pt>
                <c:pt idx="4">
                  <c:v>-2012.4999999999998</c:v>
                </c:pt>
                <c:pt idx="5">
                  <c:v>-2012.4999999999998</c:v>
                </c:pt>
                <c:pt idx="6">
                  <c:v>-2012.4999999999998</c:v>
                </c:pt>
                <c:pt idx="7">
                  <c:v>-2012.4999999999998</c:v>
                </c:pt>
                <c:pt idx="8">
                  <c:v>-2012.4999999999998</c:v>
                </c:pt>
                <c:pt idx="9">
                  <c:v>-2012.4999999999998</c:v>
                </c:pt>
                <c:pt idx="10">
                  <c:v>-2012.4999999999998</c:v>
                </c:pt>
                <c:pt idx="11">
                  <c:v>-2012.4999999999998</c:v>
                </c:pt>
                <c:pt idx="12">
                  <c:v>-2012.4999999999998</c:v>
                </c:pt>
                <c:pt idx="13">
                  <c:v>-2012.4999999999998</c:v>
                </c:pt>
                <c:pt idx="14">
                  <c:v>-2012.4999999999998</c:v>
                </c:pt>
                <c:pt idx="15">
                  <c:v>-2012.4999999999998</c:v>
                </c:pt>
                <c:pt idx="16">
                  <c:v>-2012.4999999999998</c:v>
                </c:pt>
                <c:pt idx="17">
                  <c:v>-2012.4999999999998</c:v>
                </c:pt>
                <c:pt idx="18">
                  <c:v>-2012.4999999999998</c:v>
                </c:pt>
                <c:pt idx="19">
                  <c:v>-2012.4999999999998</c:v>
                </c:pt>
                <c:pt idx="20">
                  <c:v>-2012.4999999999998</c:v>
                </c:pt>
                <c:pt idx="21">
                  <c:v>-2012.4999999999998</c:v>
                </c:pt>
                <c:pt idx="22">
                  <c:v>-2012.4999999999998</c:v>
                </c:pt>
                <c:pt idx="23">
                  <c:v>-2012.4999999999998</c:v>
                </c:pt>
                <c:pt idx="24">
                  <c:v>-2012.4999999999998</c:v>
                </c:pt>
                <c:pt idx="25">
                  <c:v>-2012.4999999999998</c:v>
                </c:pt>
                <c:pt idx="26">
                  <c:v>-2012.4999999999998</c:v>
                </c:pt>
                <c:pt idx="27">
                  <c:v>-2012.4999999999998</c:v>
                </c:pt>
                <c:pt idx="28">
                  <c:v>-2012.4999999999998</c:v>
                </c:pt>
                <c:pt idx="29">
                  <c:v>-2012.4999999999998</c:v>
                </c:pt>
                <c:pt idx="30">
                  <c:v>-2012.4999999999998</c:v>
                </c:pt>
                <c:pt idx="31">
                  <c:v>-2012.4999999999998</c:v>
                </c:pt>
                <c:pt idx="32">
                  <c:v>-2012.4999999999998</c:v>
                </c:pt>
                <c:pt idx="33">
                  <c:v>-2012.4999999999998</c:v>
                </c:pt>
                <c:pt idx="34">
                  <c:v>-2012.4999999999998</c:v>
                </c:pt>
                <c:pt idx="35">
                  <c:v>-2012.4999999999998</c:v>
                </c:pt>
                <c:pt idx="36">
                  <c:v>-2012.4999999999998</c:v>
                </c:pt>
                <c:pt idx="37">
                  <c:v>-2012.4999999999998</c:v>
                </c:pt>
                <c:pt idx="38">
                  <c:v>-2012.4999999999998</c:v>
                </c:pt>
                <c:pt idx="39">
                  <c:v>-2012.4999999999998</c:v>
                </c:pt>
                <c:pt idx="40">
                  <c:v>-2012.4999999999998</c:v>
                </c:pt>
                <c:pt idx="41">
                  <c:v>-2012.4999999999998</c:v>
                </c:pt>
                <c:pt idx="42">
                  <c:v>-2012.4999999999998</c:v>
                </c:pt>
                <c:pt idx="43">
                  <c:v>-2012.4999999999998</c:v>
                </c:pt>
                <c:pt idx="44">
                  <c:v>-2012.4999999999998</c:v>
                </c:pt>
                <c:pt idx="45">
                  <c:v>-2012.4999999999998</c:v>
                </c:pt>
                <c:pt idx="46">
                  <c:v>-2012.4999999999998</c:v>
                </c:pt>
                <c:pt idx="47">
                  <c:v>-2012.4999999999998</c:v>
                </c:pt>
                <c:pt idx="48">
                  <c:v>-2012.4999999999998</c:v>
                </c:pt>
                <c:pt idx="49">
                  <c:v>-2012.4999999999998</c:v>
                </c:pt>
                <c:pt idx="50">
                  <c:v>-2012.4999999999998</c:v>
                </c:pt>
                <c:pt idx="51">
                  <c:v>-2012.4999999999998</c:v>
                </c:pt>
                <c:pt idx="52">
                  <c:v>-2012.4999999999998</c:v>
                </c:pt>
                <c:pt idx="53">
                  <c:v>-2012.4999999999998</c:v>
                </c:pt>
                <c:pt idx="54">
                  <c:v>-2012.4999999999998</c:v>
                </c:pt>
                <c:pt idx="55">
                  <c:v>-2012.4999999999998</c:v>
                </c:pt>
                <c:pt idx="56">
                  <c:v>-2012.4999999999998</c:v>
                </c:pt>
                <c:pt idx="57">
                  <c:v>-2012.4999999999998</c:v>
                </c:pt>
                <c:pt idx="58">
                  <c:v>-2012.4999999999998</c:v>
                </c:pt>
                <c:pt idx="59">
                  <c:v>-2012.4999999999998</c:v>
                </c:pt>
                <c:pt idx="60">
                  <c:v>-2012.4999999999995</c:v>
                </c:pt>
                <c:pt idx="61">
                  <c:v>-1983.7499999999995</c:v>
                </c:pt>
                <c:pt idx="62">
                  <c:v>-1954.9999999999995</c:v>
                </c:pt>
                <c:pt idx="63">
                  <c:v>-1926.2499999999995</c:v>
                </c:pt>
                <c:pt idx="64">
                  <c:v>-1897.4999999999995</c:v>
                </c:pt>
                <c:pt idx="65">
                  <c:v>-1868.7499999999998</c:v>
                </c:pt>
                <c:pt idx="66">
                  <c:v>-1839.9999999999998</c:v>
                </c:pt>
                <c:pt idx="67">
                  <c:v>-1811.2499999999998</c:v>
                </c:pt>
                <c:pt idx="68">
                  <c:v>-1782.4999999999998</c:v>
                </c:pt>
                <c:pt idx="69">
                  <c:v>-1753.7499999999998</c:v>
                </c:pt>
                <c:pt idx="70">
                  <c:v>-1724.9999999999998</c:v>
                </c:pt>
                <c:pt idx="71">
                  <c:v>-1696.2499999999998</c:v>
                </c:pt>
                <c:pt idx="72">
                  <c:v>-1667.4999999999998</c:v>
                </c:pt>
                <c:pt idx="73">
                  <c:v>-1638.7499999999998</c:v>
                </c:pt>
                <c:pt idx="74">
                  <c:v>-1609.9999999999998</c:v>
                </c:pt>
                <c:pt idx="75">
                  <c:v>-1581.2499999999998</c:v>
                </c:pt>
                <c:pt idx="76">
                  <c:v>-1552.4999999999998</c:v>
                </c:pt>
                <c:pt idx="77">
                  <c:v>-1523.7499999999998</c:v>
                </c:pt>
                <c:pt idx="78">
                  <c:v>-1494.9999999999998</c:v>
                </c:pt>
                <c:pt idx="79">
                  <c:v>-1466.2499999999998</c:v>
                </c:pt>
                <c:pt idx="80">
                  <c:v>-1437.4999999999998</c:v>
                </c:pt>
                <c:pt idx="81">
                  <c:v>-1408.7499999999998</c:v>
                </c:pt>
                <c:pt idx="82">
                  <c:v>-1379.9999999999998</c:v>
                </c:pt>
                <c:pt idx="83">
                  <c:v>-1351.2499999999998</c:v>
                </c:pt>
                <c:pt idx="84">
                  <c:v>-1322.4999999999998</c:v>
                </c:pt>
                <c:pt idx="85">
                  <c:v>-1293.7499999999998</c:v>
                </c:pt>
                <c:pt idx="86">
                  <c:v>-1264.9999999999998</c:v>
                </c:pt>
                <c:pt idx="87">
                  <c:v>-1236.2499999999998</c:v>
                </c:pt>
                <c:pt idx="88">
                  <c:v>-1207.4999999999998</c:v>
                </c:pt>
                <c:pt idx="89">
                  <c:v>-1178.7499999999998</c:v>
                </c:pt>
                <c:pt idx="90">
                  <c:v>-1149.9999999999998</c:v>
                </c:pt>
                <c:pt idx="91">
                  <c:v>-1121.2499999999998</c:v>
                </c:pt>
                <c:pt idx="92">
                  <c:v>-1092.4999999999998</c:v>
                </c:pt>
                <c:pt idx="93">
                  <c:v>-1063.7499999999998</c:v>
                </c:pt>
                <c:pt idx="94">
                  <c:v>-1034.9999999999998</c:v>
                </c:pt>
                <c:pt idx="95">
                  <c:v>-1006.2499999999999</c:v>
                </c:pt>
                <c:pt idx="96">
                  <c:v>-977.49999999999989</c:v>
                </c:pt>
                <c:pt idx="97">
                  <c:v>-948.74999999999989</c:v>
                </c:pt>
                <c:pt idx="98">
                  <c:v>-919.99999999999989</c:v>
                </c:pt>
                <c:pt idx="99">
                  <c:v>-891.24999999999989</c:v>
                </c:pt>
                <c:pt idx="100">
                  <c:v>-862.49999999999989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287.5</c:v>
                </c:pt>
                <c:pt idx="151">
                  <c:v>316.25</c:v>
                </c:pt>
                <c:pt idx="152">
                  <c:v>345</c:v>
                </c:pt>
                <c:pt idx="153">
                  <c:v>373.75</c:v>
                </c:pt>
                <c:pt idx="154">
                  <c:v>402.5</c:v>
                </c:pt>
                <c:pt idx="155">
                  <c:v>431.25</c:v>
                </c:pt>
                <c:pt idx="156">
                  <c:v>460</c:v>
                </c:pt>
                <c:pt idx="157">
                  <c:v>488.75</c:v>
                </c:pt>
                <c:pt idx="158">
                  <c:v>517.5</c:v>
                </c:pt>
                <c:pt idx="159">
                  <c:v>546.25</c:v>
                </c:pt>
                <c:pt idx="160">
                  <c:v>575</c:v>
                </c:pt>
                <c:pt idx="161">
                  <c:v>603.75</c:v>
                </c:pt>
                <c:pt idx="162">
                  <c:v>632.5</c:v>
                </c:pt>
                <c:pt idx="163">
                  <c:v>661.25</c:v>
                </c:pt>
                <c:pt idx="164">
                  <c:v>690</c:v>
                </c:pt>
                <c:pt idx="165">
                  <c:v>718.75</c:v>
                </c:pt>
                <c:pt idx="166">
                  <c:v>747.5</c:v>
                </c:pt>
                <c:pt idx="167">
                  <c:v>776.25</c:v>
                </c:pt>
                <c:pt idx="168">
                  <c:v>804.99999999999989</c:v>
                </c:pt>
                <c:pt idx="169">
                  <c:v>833.74999999999989</c:v>
                </c:pt>
                <c:pt idx="170">
                  <c:v>862.49999999999989</c:v>
                </c:pt>
                <c:pt idx="171">
                  <c:v>891.24999999999989</c:v>
                </c:pt>
                <c:pt idx="172">
                  <c:v>919.99999999999989</c:v>
                </c:pt>
                <c:pt idx="173">
                  <c:v>948.74999999999989</c:v>
                </c:pt>
                <c:pt idx="174">
                  <c:v>977.49999999999989</c:v>
                </c:pt>
                <c:pt idx="175">
                  <c:v>1006.2499999999999</c:v>
                </c:pt>
                <c:pt idx="176">
                  <c:v>1035</c:v>
                </c:pt>
                <c:pt idx="177">
                  <c:v>1063.75</c:v>
                </c:pt>
                <c:pt idx="178">
                  <c:v>1092.5</c:v>
                </c:pt>
                <c:pt idx="179">
                  <c:v>1121.25</c:v>
                </c:pt>
                <c:pt idx="180">
                  <c:v>1150</c:v>
                </c:pt>
                <c:pt idx="181">
                  <c:v>1178.75</c:v>
                </c:pt>
                <c:pt idx="182">
                  <c:v>1207.5</c:v>
                </c:pt>
                <c:pt idx="183">
                  <c:v>1236.25</c:v>
                </c:pt>
                <c:pt idx="184">
                  <c:v>1265</c:v>
                </c:pt>
                <c:pt idx="185">
                  <c:v>1293.75</c:v>
                </c:pt>
                <c:pt idx="186">
                  <c:v>1322.4999999999998</c:v>
                </c:pt>
                <c:pt idx="187">
                  <c:v>1351.2499999999998</c:v>
                </c:pt>
                <c:pt idx="188">
                  <c:v>1379.9999999999998</c:v>
                </c:pt>
                <c:pt idx="189">
                  <c:v>1408.7499999999998</c:v>
                </c:pt>
                <c:pt idx="190">
                  <c:v>1437.4999999999998</c:v>
                </c:pt>
                <c:pt idx="191">
                  <c:v>1466.2499999999998</c:v>
                </c:pt>
                <c:pt idx="192">
                  <c:v>1494.9999999999998</c:v>
                </c:pt>
                <c:pt idx="193">
                  <c:v>1523.7499999999998</c:v>
                </c:pt>
                <c:pt idx="194">
                  <c:v>1552.4999999999998</c:v>
                </c:pt>
                <c:pt idx="195">
                  <c:v>1581.2499999999998</c:v>
                </c:pt>
                <c:pt idx="196">
                  <c:v>1609.9999999999998</c:v>
                </c:pt>
                <c:pt idx="197">
                  <c:v>1638.7499999999998</c:v>
                </c:pt>
                <c:pt idx="198">
                  <c:v>1667.4999999999998</c:v>
                </c:pt>
                <c:pt idx="199">
                  <c:v>1696.2499999999998</c:v>
                </c:pt>
                <c:pt idx="200">
                  <c:v>1724.9999999999998</c:v>
                </c:pt>
                <c:pt idx="201">
                  <c:v>1753.7499999999998</c:v>
                </c:pt>
                <c:pt idx="202">
                  <c:v>1782.4999999999998</c:v>
                </c:pt>
                <c:pt idx="203">
                  <c:v>1811.2499999999998</c:v>
                </c:pt>
                <c:pt idx="204">
                  <c:v>1839.9999999999998</c:v>
                </c:pt>
                <c:pt idx="205">
                  <c:v>1868.7499999999998</c:v>
                </c:pt>
                <c:pt idx="206">
                  <c:v>1897.4999999999998</c:v>
                </c:pt>
                <c:pt idx="207">
                  <c:v>1926.2499999999998</c:v>
                </c:pt>
                <c:pt idx="208">
                  <c:v>1954.9999999999998</c:v>
                </c:pt>
                <c:pt idx="209">
                  <c:v>1983.7499999999998</c:v>
                </c:pt>
                <c:pt idx="210">
                  <c:v>2012.4999999999998</c:v>
                </c:pt>
                <c:pt idx="211">
                  <c:v>2041.2499999999998</c:v>
                </c:pt>
                <c:pt idx="212">
                  <c:v>2070</c:v>
                </c:pt>
                <c:pt idx="213">
                  <c:v>2098.75</c:v>
                </c:pt>
                <c:pt idx="214">
                  <c:v>2127.5</c:v>
                </c:pt>
                <c:pt idx="215">
                  <c:v>2156.25</c:v>
                </c:pt>
                <c:pt idx="216">
                  <c:v>2185</c:v>
                </c:pt>
                <c:pt idx="217">
                  <c:v>2213.75</c:v>
                </c:pt>
                <c:pt idx="218">
                  <c:v>2242.5</c:v>
                </c:pt>
                <c:pt idx="219">
                  <c:v>2271.25</c:v>
                </c:pt>
                <c:pt idx="220">
                  <c:v>2300</c:v>
                </c:pt>
                <c:pt idx="221">
                  <c:v>2328.75</c:v>
                </c:pt>
                <c:pt idx="222">
                  <c:v>2357.4999999999995</c:v>
                </c:pt>
                <c:pt idx="223">
                  <c:v>2386.2499999999995</c:v>
                </c:pt>
                <c:pt idx="224">
                  <c:v>2414.9999999999995</c:v>
                </c:pt>
                <c:pt idx="225">
                  <c:v>2443.7499999999995</c:v>
                </c:pt>
                <c:pt idx="226">
                  <c:v>2472.4999999999995</c:v>
                </c:pt>
                <c:pt idx="227">
                  <c:v>2501.2499999999995</c:v>
                </c:pt>
                <c:pt idx="228">
                  <c:v>2529.9999999999995</c:v>
                </c:pt>
                <c:pt idx="229">
                  <c:v>2558.7499999999995</c:v>
                </c:pt>
                <c:pt idx="230">
                  <c:v>2587.4999999999995</c:v>
                </c:pt>
                <c:pt idx="231">
                  <c:v>2616.2499999999995</c:v>
                </c:pt>
                <c:pt idx="232">
                  <c:v>2644.9999999999995</c:v>
                </c:pt>
                <c:pt idx="233">
                  <c:v>2673.7499999999995</c:v>
                </c:pt>
                <c:pt idx="234">
                  <c:v>2702.4999999999995</c:v>
                </c:pt>
                <c:pt idx="235">
                  <c:v>2731.2499999999995</c:v>
                </c:pt>
                <c:pt idx="236">
                  <c:v>2759.9999999999995</c:v>
                </c:pt>
                <c:pt idx="237">
                  <c:v>2788.7499999999995</c:v>
                </c:pt>
                <c:pt idx="238">
                  <c:v>2817.4999999999995</c:v>
                </c:pt>
                <c:pt idx="239">
                  <c:v>2846.2499999999995</c:v>
                </c:pt>
                <c:pt idx="240">
                  <c:v>2874.9999999999995</c:v>
                </c:pt>
                <c:pt idx="241">
                  <c:v>2903.7499999999995</c:v>
                </c:pt>
                <c:pt idx="242">
                  <c:v>2932.4999999999995</c:v>
                </c:pt>
                <c:pt idx="243">
                  <c:v>2961.2499999999995</c:v>
                </c:pt>
                <c:pt idx="244">
                  <c:v>2989.9999999999995</c:v>
                </c:pt>
                <c:pt idx="245">
                  <c:v>3018.7499999999995</c:v>
                </c:pt>
                <c:pt idx="246">
                  <c:v>3047.4999999999995</c:v>
                </c:pt>
                <c:pt idx="247">
                  <c:v>3076.2499999999995</c:v>
                </c:pt>
                <c:pt idx="248">
                  <c:v>3104.9999999999995</c:v>
                </c:pt>
                <c:pt idx="249">
                  <c:v>3133.7499999999995</c:v>
                </c:pt>
                <c:pt idx="250">
                  <c:v>3162.4999999999995</c:v>
                </c:pt>
                <c:pt idx="251">
                  <c:v>3191.2499999999995</c:v>
                </c:pt>
                <c:pt idx="252">
                  <c:v>3219.9999999999995</c:v>
                </c:pt>
                <c:pt idx="253">
                  <c:v>3248.7499999999995</c:v>
                </c:pt>
                <c:pt idx="254">
                  <c:v>3277.4999999999995</c:v>
                </c:pt>
                <c:pt idx="255">
                  <c:v>3306.2499999999995</c:v>
                </c:pt>
                <c:pt idx="256">
                  <c:v>3334.9999999999995</c:v>
                </c:pt>
                <c:pt idx="257">
                  <c:v>3363.7499999999995</c:v>
                </c:pt>
                <c:pt idx="258">
                  <c:v>3392.4999999999995</c:v>
                </c:pt>
                <c:pt idx="259">
                  <c:v>3421.2499999999995</c:v>
                </c:pt>
                <c:pt idx="260">
                  <c:v>3449.9999999999995</c:v>
                </c:pt>
                <c:pt idx="261">
                  <c:v>3449.9999999999995</c:v>
                </c:pt>
                <c:pt idx="262">
                  <c:v>3449.9999999999995</c:v>
                </c:pt>
                <c:pt idx="263">
                  <c:v>3449.9999999999995</c:v>
                </c:pt>
                <c:pt idx="264">
                  <c:v>3449.9999999999995</c:v>
                </c:pt>
                <c:pt idx="265">
                  <c:v>3449.9999999999995</c:v>
                </c:pt>
                <c:pt idx="266">
                  <c:v>3449.9999999999995</c:v>
                </c:pt>
                <c:pt idx="267">
                  <c:v>3449.9999999999995</c:v>
                </c:pt>
                <c:pt idx="268">
                  <c:v>3449.9999999999995</c:v>
                </c:pt>
                <c:pt idx="269">
                  <c:v>3449.9999999999995</c:v>
                </c:pt>
                <c:pt idx="270">
                  <c:v>3449.9999999999995</c:v>
                </c:pt>
                <c:pt idx="271">
                  <c:v>3449.9999999999995</c:v>
                </c:pt>
                <c:pt idx="272">
                  <c:v>3449.9999999999995</c:v>
                </c:pt>
                <c:pt idx="273">
                  <c:v>3449.9999999999995</c:v>
                </c:pt>
                <c:pt idx="274">
                  <c:v>3449.9999999999995</c:v>
                </c:pt>
                <c:pt idx="275">
                  <c:v>3449.9999999999995</c:v>
                </c:pt>
                <c:pt idx="276">
                  <c:v>3449.9999999999995</c:v>
                </c:pt>
                <c:pt idx="277">
                  <c:v>3449.9999999999995</c:v>
                </c:pt>
                <c:pt idx="278">
                  <c:v>3449.9999999999995</c:v>
                </c:pt>
                <c:pt idx="279">
                  <c:v>3449.9999999999995</c:v>
                </c:pt>
                <c:pt idx="280">
                  <c:v>3449.9999999999995</c:v>
                </c:pt>
                <c:pt idx="281">
                  <c:v>3449.9999999999995</c:v>
                </c:pt>
                <c:pt idx="282">
                  <c:v>3449.9999999999995</c:v>
                </c:pt>
                <c:pt idx="283">
                  <c:v>3449.9999999999995</c:v>
                </c:pt>
                <c:pt idx="284">
                  <c:v>3449.9999999999995</c:v>
                </c:pt>
                <c:pt idx="285">
                  <c:v>3449.9999999999995</c:v>
                </c:pt>
                <c:pt idx="286">
                  <c:v>3449.9999999999995</c:v>
                </c:pt>
                <c:pt idx="287">
                  <c:v>3449.9999999999995</c:v>
                </c:pt>
                <c:pt idx="288">
                  <c:v>3449.9999999999995</c:v>
                </c:pt>
                <c:pt idx="289">
                  <c:v>3449.9999999999995</c:v>
                </c:pt>
                <c:pt idx="290">
                  <c:v>3449.9999999999995</c:v>
                </c:pt>
                <c:pt idx="291">
                  <c:v>3449.9999999999995</c:v>
                </c:pt>
                <c:pt idx="292">
                  <c:v>3449.9999999999995</c:v>
                </c:pt>
                <c:pt idx="293">
                  <c:v>3449.9999999999995</c:v>
                </c:pt>
                <c:pt idx="294">
                  <c:v>3449.9999999999995</c:v>
                </c:pt>
                <c:pt idx="295">
                  <c:v>3449.9999999999995</c:v>
                </c:pt>
                <c:pt idx="296">
                  <c:v>3449.9999999999995</c:v>
                </c:pt>
                <c:pt idx="297">
                  <c:v>3449.9999999999995</c:v>
                </c:pt>
                <c:pt idx="298">
                  <c:v>3449.9999999999995</c:v>
                </c:pt>
                <c:pt idx="299">
                  <c:v>3449.9999999999995</c:v>
                </c:pt>
                <c:pt idx="300">
                  <c:v>3449.9999999999995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988-4B27-B293-67E12B0B0F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1619264"/>
        <c:axId val="1161629664"/>
      </c:lineChart>
      <c:catAx>
        <c:axId val="116161926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b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1629664"/>
        <c:crosses val="autoZero"/>
        <c:auto val="1"/>
        <c:lblAlgn val="ctr"/>
        <c:lblOffset val="100"/>
        <c:tickLblSkip val="10"/>
        <c:tickMarkSkip val="5"/>
        <c:noMultiLvlLbl val="0"/>
      </c:catAx>
      <c:valAx>
        <c:axId val="1161629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1619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496658695708198"/>
          <c:y val="0.12989453875925819"/>
          <c:w val="0.48735064009143442"/>
          <c:h val="0.179745777420109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microsoft.com/office/2007/relationships/hdphoto" Target="../media/hdphoto2.wdp"/><Relationship Id="rId13" Type="http://schemas.openxmlformats.org/officeDocument/2006/relationships/image" Target="../media/image8.png"/><Relationship Id="rId3" Type="http://schemas.openxmlformats.org/officeDocument/2006/relationships/image" Target="../media/image2.png"/><Relationship Id="rId7" Type="http://schemas.openxmlformats.org/officeDocument/2006/relationships/image" Target="../media/image5.png"/><Relationship Id="rId12" Type="http://schemas.microsoft.com/office/2007/relationships/hdphoto" Target="../media/hdphoto3.wdp"/><Relationship Id="rId2" Type="http://schemas.openxmlformats.org/officeDocument/2006/relationships/image" Target="../media/image1.png"/><Relationship Id="rId16" Type="http://schemas.openxmlformats.org/officeDocument/2006/relationships/image" Target="../media/image9.png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11" Type="http://schemas.openxmlformats.org/officeDocument/2006/relationships/image" Target="../media/image7.png"/><Relationship Id="rId5" Type="http://schemas.openxmlformats.org/officeDocument/2006/relationships/image" Target="../media/image4.png"/><Relationship Id="rId15" Type="http://schemas.openxmlformats.org/officeDocument/2006/relationships/chart" Target="../charts/chart3.xml"/><Relationship Id="rId10" Type="http://schemas.openxmlformats.org/officeDocument/2006/relationships/image" Target="../media/image6.png"/><Relationship Id="rId4" Type="http://schemas.openxmlformats.org/officeDocument/2006/relationships/image" Target="../media/image3.png"/><Relationship Id="rId9" Type="http://schemas.openxmlformats.org/officeDocument/2006/relationships/chart" Target="../charts/chart2.xml"/><Relationship Id="rId14" Type="http://schemas.microsoft.com/office/2007/relationships/hdphoto" Target="../media/hdphoto4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92340</xdr:colOff>
      <xdr:row>14</xdr:row>
      <xdr:rowOff>35840</xdr:rowOff>
    </xdr:from>
    <xdr:to>
      <xdr:col>3</xdr:col>
      <xdr:colOff>1697158</xdr:colOff>
      <xdr:row>14</xdr:row>
      <xdr:rowOff>4957715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599F944-7527-4EEC-B9B0-609999900A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326619</xdr:colOff>
      <xdr:row>14</xdr:row>
      <xdr:rowOff>4193874</xdr:rowOff>
    </xdr:from>
    <xdr:to>
      <xdr:col>0</xdr:col>
      <xdr:colOff>1351450</xdr:colOff>
      <xdr:row>14</xdr:row>
      <xdr:rowOff>4808373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F1A48C7-0D2F-4C08-B1DB-DB7719BA647E}"/>
            </a:ext>
          </a:extLst>
        </xdr:cNvPr>
        <xdr:cNvGrpSpPr/>
      </xdr:nvGrpSpPr>
      <xdr:grpSpPr>
        <a:xfrm>
          <a:off x="326619" y="7024160"/>
          <a:ext cx="1024831" cy="614499"/>
          <a:chOff x="10700573" y="6742024"/>
          <a:chExt cx="1020077" cy="614499"/>
        </a:xfrm>
      </xdr:grpSpPr>
      <xdr:pic>
        <xdr:nvPicPr>
          <xdr:cNvPr id="7" name="Picture 6">
            <a:extLst>
              <a:ext uri="{FF2B5EF4-FFF2-40B4-BE49-F238E27FC236}">
                <a16:creationId xmlns:a16="http://schemas.microsoft.com/office/drawing/2014/main" id="{3DB8364E-1B87-4C89-9DFC-CF6F5E73A48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duotone>
              <a:schemeClr val="accent6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 flipH="1">
            <a:off x="10700573" y="6742024"/>
            <a:ext cx="1020077" cy="614499"/>
          </a:xfrm>
          <a:prstGeom prst="rect">
            <a:avLst/>
          </a:prstGeom>
        </xdr:spPr>
      </xdr:pic>
      <xdr:pic>
        <xdr:nvPicPr>
          <xdr:cNvPr id="13" name="Picture 12" descr="Battery Charging PNG Transparent Images | PNG All">
            <a:extLst>
              <a:ext uri="{FF2B5EF4-FFF2-40B4-BE49-F238E27FC236}">
                <a16:creationId xmlns:a16="http://schemas.microsoft.com/office/drawing/2014/main" id="{C842B34A-CE50-42CF-BB80-76AED0189C6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biLevel thresh="25000"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100870" y="6942627"/>
            <a:ext cx="289306" cy="289306"/>
          </a:xfrm>
          <a:prstGeom prst="rect">
            <a:avLst/>
          </a:prstGeom>
        </xdr:spPr>
      </xdr:pic>
    </xdr:grpSp>
    <xdr:clientData/>
  </xdr:twoCellAnchor>
  <xdr:twoCellAnchor>
    <xdr:from>
      <xdr:col>2</xdr:col>
      <xdr:colOff>1344403</xdr:colOff>
      <xdr:row>14</xdr:row>
      <xdr:rowOff>4091824</xdr:rowOff>
    </xdr:from>
    <xdr:to>
      <xdr:col>3</xdr:col>
      <xdr:colOff>918030</xdr:colOff>
      <xdr:row>14</xdr:row>
      <xdr:rowOff>4905757</xdr:rowOff>
    </xdr:to>
    <xdr:grpSp>
      <xdr:nvGrpSpPr>
        <xdr:cNvPr id="84" name="Group 83">
          <a:extLst>
            <a:ext uri="{FF2B5EF4-FFF2-40B4-BE49-F238E27FC236}">
              <a16:creationId xmlns:a16="http://schemas.microsoft.com/office/drawing/2014/main" id="{C0C2768A-53A6-4BDF-A0B4-CF7180E4F143}"/>
            </a:ext>
          </a:extLst>
        </xdr:cNvPr>
        <xdr:cNvGrpSpPr/>
      </xdr:nvGrpSpPr>
      <xdr:grpSpPr>
        <a:xfrm>
          <a:off x="7100224" y="6922110"/>
          <a:ext cx="1873235" cy="813933"/>
          <a:chOff x="17739416" y="6625607"/>
          <a:chExt cx="1973750" cy="813933"/>
        </a:xfrm>
      </xdr:grpSpPr>
      <xdr:pic>
        <xdr:nvPicPr>
          <xdr:cNvPr id="12" name="Picture 11">
            <a:extLst>
              <a:ext uri="{FF2B5EF4-FFF2-40B4-BE49-F238E27FC236}">
                <a16:creationId xmlns:a16="http://schemas.microsoft.com/office/drawing/2014/main" id="{AB6F202B-22EE-4525-A298-9B500C9836B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duotone>
              <a:schemeClr val="accent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 flipH="1">
            <a:off x="17739416" y="6625607"/>
            <a:ext cx="1356550" cy="813933"/>
          </a:xfrm>
          <a:prstGeom prst="rect">
            <a:avLst/>
          </a:prstGeom>
        </xdr:spPr>
      </xdr:pic>
      <xdr:sp macro="" textlink="">
        <xdr:nvSpPr>
          <xdr:cNvPr id="15" name="Cloud Callout 111">
            <a:extLst>
              <a:ext uri="{FF2B5EF4-FFF2-40B4-BE49-F238E27FC236}">
                <a16:creationId xmlns:a16="http://schemas.microsoft.com/office/drawing/2014/main" id="{AC743E5E-49A0-4356-9214-38F54DB64E03}"/>
              </a:ext>
            </a:extLst>
          </xdr:cNvPr>
          <xdr:cNvSpPr/>
        </xdr:nvSpPr>
        <xdr:spPr>
          <a:xfrm flipH="1">
            <a:off x="19290239" y="6973632"/>
            <a:ext cx="422927" cy="330026"/>
          </a:xfrm>
          <a:prstGeom prst="cloudCallout">
            <a:avLst>
              <a:gd name="adj1" fmla="val 113458"/>
              <a:gd name="adj2" fmla="val 331"/>
            </a:avLst>
          </a:prstGeom>
          <a:solidFill>
            <a:schemeClr val="accent2">
              <a:lumMod val="40000"/>
              <a:lumOff val="60000"/>
            </a:schemeClr>
          </a:solidFill>
          <a:ln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NZ" sz="1964"/>
          </a:p>
        </xdr:txBody>
      </xdr:sp>
    </xdr:grpSp>
    <xdr:clientData/>
  </xdr:twoCellAnchor>
  <xdr:twoCellAnchor>
    <xdr:from>
      <xdr:col>1</xdr:col>
      <xdr:colOff>1563382</xdr:colOff>
      <xdr:row>14</xdr:row>
      <xdr:rowOff>4213995</xdr:rowOff>
    </xdr:from>
    <xdr:to>
      <xdr:col>2</xdr:col>
      <xdr:colOff>467263</xdr:colOff>
      <xdr:row>14</xdr:row>
      <xdr:rowOff>4828494</xdr:rowOff>
    </xdr:to>
    <xdr:grpSp>
      <xdr:nvGrpSpPr>
        <xdr:cNvPr id="83" name="Group 82">
          <a:extLst>
            <a:ext uri="{FF2B5EF4-FFF2-40B4-BE49-F238E27FC236}">
              <a16:creationId xmlns:a16="http://schemas.microsoft.com/office/drawing/2014/main" id="{6AE596C7-5558-4735-ADCF-56A9C33E8056}"/>
            </a:ext>
          </a:extLst>
        </xdr:cNvPr>
        <xdr:cNvGrpSpPr/>
      </xdr:nvGrpSpPr>
      <xdr:grpSpPr>
        <a:xfrm>
          <a:off x="5019596" y="7044281"/>
          <a:ext cx="1203488" cy="614499"/>
          <a:chOff x="15560938" y="6747778"/>
          <a:chExt cx="1301782" cy="614499"/>
        </a:xfrm>
      </xdr:grpSpPr>
      <xdr:pic>
        <xdr:nvPicPr>
          <xdr:cNvPr id="10" name="Picture 9">
            <a:extLst>
              <a:ext uri="{FF2B5EF4-FFF2-40B4-BE49-F238E27FC236}">
                <a16:creationId xmlns:a16="http://schemas.microsoft.com/office/drawing/2014/main" id="{D8EC5BAE-7821-4CB9-A41E-384AA4F8B8F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duotone>
              <a:schemeClr val="accent4">
                <a:shade val="45000"/>
                <a:satMod val="135000"/>
              </a:schemeClr>
              <a:prstClr val="white"/>
            </a:duotone>
            <a:extLst>
              <a:ext uri="{BEBA8EAE-BF5A-486C-A8C5-ECC9F3942E4B}">
                <a14:imgProps xmlns:a14="http://schemas.microsoft.com/office/drawing/2010/main">
                  <a14:imgLayer r:embed="rId6">
                    <a14:imgEffect>
                      <a14:brightnessContrast bright="-100000"/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 flipH="1">
            <a:off x="15560938" y="6747778"/>
            <a:ext cx="1014920" cy="614499"/>
          </a:xfrm>
          <a:prstGeom prst="rect">
            <a:avLst/>
          </a:prstGeom>
        </xdr:spPr>
      </xdr:pic>
      <xdr:sp macro="" textlink="">
        <xdr:nvSpPr>
          <xdr:cNvPr id="16" name="Cloud Callout 111">
            <a:extLst>
              <a:ext uri="{FF2B5EF4-FFF2-40B4-BE49-F238E27FC236}">
                <a16:creationId xmlns:a16="http://schemas.microsoft.com/office/drawing/2014/main" id="{11F1F914-290C-4057-A051-A51F1959D1A9}"/>
              </a:ext>
            </a:extLst>
          </xdr:cNvPr>
          <xdr:cNvSpPr/>
        </xdr:nvSpPr>
        <xdr:spPr>
          <a:xfrm flipH="1">
            <a:off x="16629369" y="7052578"/>
            <a:ext cx="233351" cy="230909"/>
          </a:xfrm>
          <a:prstGeom prst="cloudCallout">
            <a:avLst>
              <a:gd name="adj1" fmla="val 113458"/>
              <a:gd name="adj2" fmla="val 331"/>
            </a:avLst>
          </a:prstGeom>
          <a:solidFill>
            <a:schemeClr val="accent4"/>
          </a:solidFill>
          <a:ln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NZ" sz="1964"/>
          </a:p>
        </xdr:txBody>
      </xdr:sp>
    </xdr:grpSp>
    <xdr:clientData/>
  </xdr:twoCellAnchor>
  <xdr:twoCellAnchor>
    <xdr:from>
      <xdr:col>0</xdr:col>
      <xdr:colOff>3295130</xdr:colOff>
      <xdr:row>14</xdr:row>
      <xdr:rowOff>4191064</xdr:rowOff>
    </xdr:from>
    <xdr:to>
      <xdr:col>1</xdr:col>
      <xdr:colOff>864236</xdr:colOff>
      <xdr:row>14</xdr:row>
      <xdr:rowOff>4805563</xdr:rowOff>
    </xdr:to>
    <xdr:grpSp>
      <xdr:nvGrpSpPr>
        <xdr:cNvPr id="82" name="Group 81">
          <a:extLst>
            <a:ext uri="{FF2B5EF4-FFF2-40B4-BE49-F238E27FC236}">
              <a16:creationId xmlns:a16="http://schemas.microsoft.com/office/drawing/2014/main" id="{BAF37665-165D-40EB-B630-F6A1414640A2}"/>
            </a:ext>
          </a:extLst>
        </xdr:cNvPr>
        <xdr:cNvGrpSpPr/>
      </xdr:nvGrpSpPr>
      <xdr:grpSpPr>
        <a:xfrm>
          <a:off x="3295130" y="7021350"/>
          <a:ext cx="1025320" cy="614499"/>
          <a:chOff x="13669632" y="6724847"/>
          <a:chExt cx="1195268" cy="614499"/>
        </a:xfrm>
      </xdr:grpSpPr>
      <xdr:pic>
        <xdr:nvPicPr>
          <xdr:cNvPr id="9" name="Picture 8">
            <a:extLst>
              <a:ext uri="{FF2B5EF4-FFF2-40B4-BE49-F238E27FC236}">
                <a16:creationId xmlns:a16="http://schemas.microsoft.com/office/drawing/2014/main" id="{6FEDC099-8CA9-40F6-8938-A6015360820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duotone>
              <a:schemeClr val="accent4">
                <a:shade val="45000"/>
                <a:satMod val="135000"/>
              </a:schemeClr>
              <a:prstClr val="white"/>
            </a:duotone>
            <a:extLst>
              <a:ext uri="{BEBA8EAE-BF5A-486C-A8C5-ECC9F3942E4B}">
                <a14:imgProps xmlns:a14="http://schemas.microsoft.com/office/drawing/2010/main">
                  <a14:imgLayer r:embed="rId8">
                    <a14:imgEffect>
                      <a14:colorTemperature colorTemp="4700"/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 flipH="1">
            <a:off x="13669632" y="6724847"/>
            <a:ext cx="1030668" cy="614499"/>
          </a:xfrm>
          <a:prstGeom prst="rect">
            <a:avLst/>
          </a:prstGeom>
        </xdr:spPr>
      </xdr:pic>
      <xdr:sp macro="" textlink="">
        <xdr:nvSpPr>
          <xdr:cNvPr id="17" name="Cloud Callout 111">
            <a:extLst>
              <a:ext uri="{FF2B5EF4-FFF2-40B4-BE49-F238E27FC236}">
                <a16:creationId xmlns:a16="http://schemas.microsoft.com/office/drawing/2014/main" id="{7B0B71F0-C39E-4F3F-A9E3-ABA42571DC4E}"/>
              </a:ext>
            </a:extLst>
          </xdr:cNvPr>
          <xdr:cNvSpPr/>
        </xdr:nvSpPr>
        <xdr:spPr>
          <a:xfrm flipH="1">
            <a:off x="14726751" y="7130694"/>
            <a:ext cx="138149" cy="100724"/>
          </a:xfrm>
          <a:prstGeom prst="cloudCallout">
            <a:avLst>
              <a:gd name="adj1" fmla="val 113458"/>
              <a:gd name="adj2" fmla="val 331"/>
            </a:avLst>
          </a:prstGeom>
          <a:solidFill>
            <a:srgbClr val="FFC000"/>
          </a:solidFill>
          <a:ln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NZ" sz="1964"/>
          </a:p>
        </xdr:txBody>
      </xdr:sp>
    </xdr:grpSp>
    <xdr:clientData/>
  </xdr:twoCellAnchor>
  <xdr:oneCellAnchor>
    <xdr:from>
      <xdr:col>0</xdr:col>
      <xdr:colOff>740809</xdr:colOff>
      <xdr:row>14</xdr:row>
      <xdr:rowOff>4718242</xdr:rowOff>
    </xdr:from>
    <xdr:ext cx="8868834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CD61B7-A2C3-4173-8CA3-001CAF431DFE}"/>
            </a:ext>
          </a:extLst>
        </xdr:cNvPr>
        <xdr:cNvSpPr txBox="1"/>
      </xdr:nvSpPr>
      <xdr:spPr>
        <a:xfrm>
          <a:off x="740809" y="7421528"/>
          <a:ext cx="886883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NZ" sz="1100" b="1">
              <a:solidFill>
                <a:schemeClr val="accent6"/>
              </a:solidFill>
            </a:rPr>
            <a:t>BEV </a:t>
          </a:r>
          <a:r>
            <a:rPr lang="en-NZ" sz="1100" b="0">
              <a:solidFill>
                <a:schemeClr val="accent6"/>
              </a:solidFill>
            </a:rPr>
            <a:t>(0g)</a:t>
          </a:r>
          <a:r>
            <a:rPr lang="en-NZ" sz="1100" b="1"/>
            <a:t>                      </a:t>
          </a:r>
          <a:r>
            <a:rPr lang="en-NZ" sz="1100" b="1">
              <a:solidFill>
                <a:schemeClr val="accent1"/>
              </a:solidFill>
            </a:rPr>
            <a:t>PHEV </a:t>
          </a:r>
          <a:r>
            <a:rPr lang="en-NZ" sz="1100" b="0">
              <a:solidFill>
                <a:schemeClr val="accent1"/>
              </a:solidFill>
            </a:rPr>
            <a:t>(20-70g)</a:t>
          </a:r>
          <a:r>
            <a:rPr lang="en-NZ" sz="1100" b="1"/>
            <a:t>                    </a:t>
          </a:r>
          <a:r>
            <a:rPr lang="en-NZ" sz="1100" b="1">
              <a:solidFill>
                <a:schemeClr val="accent4">
                  <a:lumMod val="75000"/>
                </a:schemeClr>
              </a:solidFill>
            </a:rPr>
            <a:t>Hybrid </a:t>
          </a:r>
          <a:r>
            <a:rPr lang="en-NZ" sz="1100" b="0">
              <a:solidFill>
                <a:schemeClr val="accent4">
                  <a:lumMod val="75000"/>
                </a:schemeClr>
              </a:solidFill>
            </a:rPr>
            <a:t>(80-130g)</a:t>
          </a:r>
          <a:r>
            <a:rPr lang="en-NZ" sz="1100" b="0"/>
            <a:t> </a:t>
          </a:r>
          <a:r>
            <a:rPr lang="en-NZ" sz="1100" b="1"/>
            <a:t>                    </a:t>
          </a:r>
          <a:r>
            <a:rPr lang="en-NZ" sz="1100" b="1">
              <a:solidFill>
                <a:schemeClr val="accent4">
                  <a:lumMod val="50000"/>
                </a:schemeClr>
              </a:solidFill>
            </a:rPr>
            <a:t>Petrol/Diesel</a:t>
          </a:r>
          <a:r>
            <a:rPr lang="en-NZ" sz="1100" b="1" baseline="0">
              <a:solidFill>
                <a:schemeClr val="accent4">
                  <a:lumMod val="50000"/>
                </a:schemeClr>
              </a:solidFill>
            </a:rPr>
            <a:t> Car  </a:t>
          </a:r>
          <a:r>
            <a:rPr lang="en-NZ" sz="1100" b="0" baseline="0">
              <a:solidFill>
                <a:schemeClr val="accent4">
                  <a:lumMod val="50000"/>
                </a:schemeClr>
              </a:solidFill>
            </a:rPr>
            <a:t>(120-200g)</a:t>
          </a:r>
          <a:r>
            <a:rPr lang="en-NZ" sz="1100" b="1" baseline="0">
              <a:solidFill>
                <a:schemeClr val="accent4">
                  <a:lumMod val="50000"/>
                </a:schemeClr>
              </a:solidFill>
            </a:rPr>
            <a:t> </a:t>
          </a:r>
          <a:r>
            <a:rPr lang="en-NZ" sz="1100" b="1" baseline="0"/>
            <a:t>                  </a:t>
          </a:r>
          <a:r>
            <a:rPr lang="en-NZ" sz="1100" b="1" baseline="0">
              <a:solidFill>
                <a:schemeClr val="accent2">
                  <a:lumMod val="50000"/>
                </a:schemeClr>
              </a:solidFill>
            </a:rPr>
            <a:t>Petrol/Diesel Van/Ute </a:t>
          </a:r>
          <a:r>
            <a:rPr lang="en-NZ" sz="1100" b="0" baseline="0">
              <a:solidFill>
                <a:schemeClr val="accent2">
                  <a:lumMod val="50000"/>
                </a:schemeClr>
              </a:solidFill>
            </a:rPr>
            <a:t>(200-300g)</a:t>
          </a:r>
          <a:endParaRPr lang="en-NZ" sz="1100" b="0"/>
        </a:p>
      </xdr:txBody>
    </xdr:sp>
    <xdr:clientData/>
  </xdr:oneCellAnchor>
  <xdr:oneCellAnchor>
    <xdr:from>
      <xdr:col>2</xdr:col>
      <xdr:colOff>715546</xdr:colOff>
      <xdr:row>14</xdr:row>
      <xdr:rowOff>985291</xdr:rowOff>
    </xdr:from>
    <xdr:ext cx="256548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D66A1B-FE17-46D6-B98F-61C305DB4A62}"/>
            </a:ext>
          </a:extLst>
        </xdr:cNvPr>
        <xdr:cNvSpPr txBox="1"/>
      </xdr:nvSpPr>
      <xdr:spPr>
        <a:xfrm rot="20330495">
          <a:off x="6742273" y="3733109"/>
          <a:ext cx="256548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NZ" sz="1100" b="0">
              <a:solidFill>
                <a:srgbClr val="C00000"/>
              </a:solidFill>
            </a:rPr>
            <a:t>High Emission</a:t>
          </a:r>
          <a:r>
            <a:rPr lang="en-NZ" sz="1100" b="0" baseline="0">
              <a:solidFill>
                <a:srgbClr val="C00000"/>
              </a:solidFill>
            </a:rPr>
            <a:t> </a:t>
          </a:r>
          <a:r>
            <a:rPr lang="en-NZ" sz="1100" b="0">
              <a:solidFill>
                <a:srgbClr val="C00000"/>
              </a:solidFill>
            </a:rPr>
            <a:t>Vehicles Incur</a:t>
          </a:r>
          <a:r>
            <a:rPr lang="en-NZ" sz="1100" b="0" baseline="0">
              <a:solidFill>
                <a:srgbClr val="C00000"/>
              </a:solidFill>
            </a:rPr>
            <a:t> A Fee</a:t>
          </a:r>
          <a:endParaRPr lang="en-NZ" sz="1100" b="0">
            <a:solidFill>
              <a:srgbClr val="C00000"/>
            </a:solidFill>
          </a:endParaRPr>
        </a:p>
      </xdr:txBody>
    </xdr:sp>
    <xdr:clientData/>
  </xdr:oneCellAnchor>
  <xdr:oneCellAnchor>
    <xdr:from>
      <xdr:col>0</xdr:col>
      <xdr:colOff>917013</xdr:colOff>
      <xdr:row>14</xdr:row>
      <xdr:rowOff>3063857</xdr:rowOff>
    </xdr:from>
    <xdr:ext cx="256548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EDE42F8B-9488-46C3-91F7-FF8B7735D2B7}"/>
            </a:ext>
          </a:extLst>
        </xdr:cNvPr>
        <xdr:cNvSpPr txBox="1"/>
      </xdr:nvSpPr>
      <xdr:spPr>
        <a:xfrm>
          <a:off x="917013" y="5811675"/>
          <a:ext cx="256548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NZ" sz="1100" b="0">
              <a:solidFill>
                <a:schemeClr val="accent6">
                  <a:lumMod val="75000"/>
                </a:schemeClr>
              </a:solidFill>
            </a:rPr>
            <a:t>Low Emission Vehicles Get Rebates</a:t>
          </a:r>
        </a:p>
      </xdr:txBody>
    </xdr:sp>
    <xdr:clientData/>
  </xdr:oneCellAnchor>
  <xdr:oneCellAnchor>
    <xdr:from>
      <xdr:col>1</xdr:col>
      <xdr:colOff>219340</xdr:colOff>
      <xdr:row>14</xdr:row>
      <xdr:rowOff>1501757</xdr:rowOff>
    </xdr:from>
    <xdr:ext cx="1799167" cy="436786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BA1CA28B-0EBD-4A8A-92B1-BC8765FF840C}"/>
            </a:ext>
          </a:extLst>
        </xdr:cNvPr>
        <xdr:cNvSpPr txBox="1"/>
      </xdr:nvSpPr>
      <xdr:spPr>
        <a:xfrm>
          <a:off x="3844613" y="4249575"/>
          <a:ext cx="1799167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NZ" sz="1100" b="0">
              <a:solidFill>
                <a:schemeClr val="bg1">
                  <a:lumMod val="50000"/>
                </a:schemeClr>
              </a:solidFill>
            </a:rPr>
            <a:t>Moderate Emission Vehicles Get No Rebate nor Fee</a:t>
          </a:r>
        </a:p>
      </xdr:txBody>
    </xdr:sp>
    <xdr:clientData/>
  </xdr:oneCellAnchor>
  <xdr:twoCellAnchor>
    <xdr:from>
      <xdr:col>3</xdr:col>
      <xdr:colOff>1920729</xdr:colOff>
      <xdr:row>14</xdr:row>
      <xdr:rowOff>8326</xdr:rowOff>
    </xdr:from>
    <xdr:to>
      <xdr:col>14</xdr:col>
      <xdr:colOff>356321</xdr:colOff>
      <xdr:row>14</xdr:row>
      <xdr:rowOff>4930201</xdr:rowOff>
    </xdr:to>
    <xdr:graphicFrame macro="">
      <xdr:nvGraphicFramePr>
        <xdr:cNvPr id="35" name="Chart 34">
          <a:extLst>
            <a:ext uri="{FF2B5EF4-FFF2-40B4-BE49-F238E27FC236}">
              <a16:creationId xmlns:a16="http://schemas.microsoft.com/office/drawing/2014/main" id="{E1A7122E-00A6-4F19-BEDF-5491E8A31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15</xdr:col>
      <xdr:colOff>640652</xdr:colOff>
      <xdr:row>14</xdr:row>
      <xdr:rowOff>4136054</xdr:rowOff>
    </xdr:from>
    <xdr:to>
      <xdr:col>16</xdr:col>
      <xdr:colOff>263207</xdr:colOff>
      <xdr:row>14</xdr:row>
      <xdr:rowOff>4425360</xdr:rowOff>
    </xdr:to>
    <xdr:pic>
      <xdr:nvPicPr>
        <xdr:cNvPr id="41" name="Picture 40" descr="Battery Charging PNG Transparent Images | PNG All">
          <a:extLst>
            <a:ext uri="{FF2B5EF4-FFF2-40B4-BE49-F238E27FC236}">
              <a16:creationId xmlns:a16="http://schemas.microsoft.com/office/drawing/2014/main" id="{E2F4DE56-06F8-4C75-B960-4E1966328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biLevel thresh="2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320485" y="6824221"/>
          <a:ext cx="289306" cy="289306"/>
        </a:xfrm>
        <a:prstGeom prst="rect">
          <a:avLst/>
        </a:prstGeom>
      </xdr:spPr>
    </xdr:pic>
    <xdr:clientData/>
  </xdr:twoCellAnchor>
  <xdr:twoCellAnchor editAs="oneCell">
    <xdr:from>
      <xdr:col>18</xdr:col>
      <xdr:colOff>110258</xdr:colOff>
      <xdr:row>14</xdr:row>
      <xdr:rowOff>4100599</xdr:rowOff>
    </xdr:from>
    <xdr:to>
      <xdr:col>18</xdr:col>
      <xdr:colOff>393214</xdr:colOff>
      <xdr:row>14</xdr:row>
      <xdr:rowOff>4389905</xdr:rowOff>
    </xdr:to>
    <xdr:pic>
      <xdr:nvPicPr>
        <xdr:cNvPr id="42" name="Picture 41" descr="Battery Charging PNG Transparent Images | PNG All">
          <a:extLst>
            <a:ext uri="{FF2B5EF4-FFF2-40B4-BE49-F238E27FC236}">
              <a16:creationId xmlns:a16="http://schemas.microsoft.com/office/drawing/2014/main" id="{BAD545C2-6A25-4BAF-A071-6AB3861FD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biLevel thresh="2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790341" y="6788766"/>
          <a:ext cx="282956" cy="289306"/>
        </a:xfrm>
        <a:prstGeom prst="rect">
          <a:avLst/>
        </a:prstGeom>
      </xdr:spPr>
    </xdr:pic>
    <xdr:clientData/>
  </xdr:twoCellAnchor>
  <xdr:twoCellAnchor>
    <xdr:from>
      <xdr:col>10</xdr:col>
      <xdr:colOff>277769</xdr:colOff>
      <xdr:row>14</xdr:row>
      <xdr:rowOff>4064310</xdr:rowOff>
    </xdr:from>
    <xdr:to>
      <xdr:col>13</xdr:col>
      <xdr:colOff>243942</xdr:colOff>
      <xdr:row>14</xdr:row>
      <xdr:rowOff>4878243</xdr:rowOff>
    </xdr:to>
    <xdr:grpSp>
      <xdr:nvGrpSpPr>
        <xdr:cNvPr id="92" name="Group 91">
          <a:extLst>
            <a:ext uri="{FF2B5EF4-FFF2-40B4-BE49-F238E27FC236}">
              <a16:creationId xmlns:a16="http://schemas.microsoft.com/office/drawing/2014/main" id="{33A8EC5B-110E-42EB-9E81-DC354FD92565}"/>
            </a:ext>
          </a:extLst>
        </xdr:cNvPr>
        <xdr:cNvGrpSpPr/>
      </xdr:nvGrpSpPr>
      <xdr:grpSpPr>
        <a:xfrm>
          <a:off x="17000948" y="6894596"/>
          <a:ext cx="1884780" cy="813933"/>
          <a:chOff x="28009975" y="6581219"/>
          <a:chExt cx="1975082" cy="813933"/>
        </a:xfrm>
      </xdr:grpSpPr>
      <xdr:pic>
        <xdr:nvPicPr>
          <xdr:cNvPr id="40" name="Picture 39">
            <a:extLst>
              <a:ext uri="{FF2B5EF4-FFF2-40B4-BE49-F238E27FC236}">
                <a16:creationId xmlns:a16="http://schemas.microsoft.com/office/drawing/2014/main" id="{32F1AADA-4ADF-4D0A-A0A4-0FD4BD6EB86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duotone>
              <a:schemeClr val="accent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 flipH="1">
            <a:off x="28009975" y="6581219"/>
            <a:ext cx="1357439" cy="813933"/>
          </a:xfrm>
          <a:prstGeom prst="rect">
            <a:avLst/>
          </a:prstGeom>
        </xdr:spPr>
      </xdr:pic>
      <xdr:sp macro="" textlink="">
        <xdr:nvSpPr>
          <xdr:cNvPr id="43" name="Cloud Callout 111">
            <a:extLst>
              <a:ext uri="{FF2B5EF4-FFF2-40B4-BE49-F238E27FC236}">
                <a16:creationId xmlns:a16="http://schemas.microsoft.com/office/drawing/2014/main" id="{27F0DE43-A664-476C-87E1-4ADC9948FA2A}"/>
              </a:ext>
            </a:extLst>
          </xdr:cNvPr>
          <xdr:cNvSpPr/>
        </xdr:nvSpPr>
        <xdr:spPr>
          <a:xfrm flipH="1">
            <a:off x="29564573" y="6929244"/>
            <a:ext cx="420484" cy="330026"/>
          </a:xfrm>
          <a:prstGeom prst="cloudCallout">
            <a:avLst>
              <a:gd name="adj1" fmla="val 113458"/>
              <a:gd name="adj2" fmla="val 331"/>
            </a:avLst>
          </a:prstGeom>
          <a:solidFill>
            <a:schemeClr val="accent2">
              <a:lumMod val="40000"/>
              <a:lumOff val="60000"/>
            </a:schemeClr>
          </a:solidFill>
          <a:ln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NZ" sz="1964"/>
          </a:p>
        </xdr:txBody>
      </xdr:sp>
    </xdr:grpSp>
    <xdr:clientData/>
  </xdr:twoCellAnchor>
  <xdr:twoCellAnchor>
    <xdr:from>
      <xdr:col>7</xdr:col>
      <xdr:colOff>308175</xdr:colOff>
      <xdr:row>14</xdr:row>
      <xdr:rowOff>4186481</xdr:rowOff>
    </xdr:from>
    <xdr:to>
      <xdr:col>9</xdr:col>
      <xdr:colOff>70267</xdr:colOff>
      <xdr:row>14</xdr:row>
      <xdr:rowOff>4800980</xdr:rowOff>
    </xdr:to>
    <xdr:grpSp>
      <xdr:nvGrpSpPr>
        <xdr:cNvPr id="91" name="Group 90">
          <a:extLst>
            <a:ext uri="{FF2B5EF4-FFF2-40B4-BE49-F238E27FC236}">
              <a16:creationId xmlns:a16="http://schemas.microsoft.com/office/drawing/2014/main" id="{88F1722E-A017-4142-B713-424148F88274}"/>
            </a:ext>
          </a:extLst>
        </xdr:cNvPr>
        <xdr:cNvGrpSpPr/>
      </xdr:nvGrpSpPr>
      <xdr:grpSpPr>
        <a:xfrm>
          <a:off x="14908639" y="7016767"/>
          <a:ext cx="1245271" cy="614499"/>
          <a:chOff x="25823653" y="6703390"/>
          <a:chExt cx="1309183" cy="614499"/>
        </a:xfrm>
      </xdr:grpSpPr>
      <xdr:pic>
        <xdr:nvPicPr>
          <xdr:cNvPr id="39" name="Picture 38">
            <a:extLst>
              <a:ext uri="{FF2B5EF4-FFF2-40B4-BE49-F238E27FC236}">
                <a16:creationId xmlns:a16="http://schemas.microsoft.com/office/drawing/2014/main" id="{6DEB8682-6E6C-48C5-A726-52ACDB2F429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1" cstate="print">
            <a:duotone>
              <a:schemeClr val="accent4">
                <a:shade val="45000"/>
                <a:satMod val="135000"/>
              </a:schemeClr>
              <a:prstClr val="white"/>
            </a:duotone>
            <a:extLst>
              <a:ext uri="{BEBA8EAE-BF5A-486C-A8C5-ECC9F3942E4B}">
                <a14:imgProps xmlns:a14="http://schemas.microsoft.com/office/drawing/2010/main">
                  <a14:imgLayer r:embed="rId12">
                    <a14:imgEffect>
                      <a14:brightnessContrast bright="-100000"/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 flipH="1">
            <a:off x="25823653" y="6703390"/>
            <a:ext cx="1024763" cy="614499"/>
          </a:xfrm>
          <a:prstGeom prst="rect">
            <a:avLst/>
          </a:prstGeom>
        </xdr:spPr>
      </xdr:pic>
      <xdr:sp macro="" textlink="">
        <xdr:nvSpPr>
          <xdr:cNvPr id="44" name="Cloud Callout 111">
            <a:extLst>
              <a:ext uri="{FF2B5EF4-FFF2-40B4-BE49-F238E27FC236}">
                <a16:creationId xmlns:a16="http://schemas.microsoft.com/office/drawing/2014/main" id="{283E51D9-2F36-483A-BDDB-44D6F91657CE}"/>
              </a:ext>
            </a:extLst>
          </xdr:cNvPr>
          <xdr:cNvSpPr/>
        </xdr:nvSpPr>
        <xdr:spPr>
          <a:xfrm flipH="1">
            <a:off x="26901927" y="7008190"/>
            <a:ext cx="230909" cy="230909"/>
          </a:xfrm>
          <a:prstGeom prst="cloudCallout">
            <a:avLst>
              <a:gd name="adj1" fmla="val 113458"/>
              <a:gd name="adj2" fmla="val 331"/>
            </a:avLst>
          </a:prstGeom>
          <a:solidFill>
            <a:schemeClr val="accent4"/>
          </a:solidFill>
          <a:ln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NZ" sz="1964"/>
          </a:p>
        </xdr:txBody>
      </xdr:sp>
    </xdr:grpSp>
    <xdr:clientData/>
  </xdr:twoCellAnchor>
  <xdr:twoCellAnchor>
    <xdr:from>
      <xdr:col>5</xdr:col>
      <xdr:colOff>488019</xdr:colOff>
      <xdr:row>14</xdr:row>
      <xdr:rowOff>4163550</xdr:rowOff>
    </xdr:from>
    <xdr:to>
      <xdr:col>6</xdr:col>
      <xdr:colOff>482634</xdr:colOff>
      <xdr:row>14</xdr:row>
      <xdr:rowOff>4778049</xdr:rowOff>
    </xdr:to>
    <xdr:grpSp>
      <xdr:nvGrpSpPr>
        <xdr:cNvPr id="90" name="Group 89">
          <a:extLst>
            <a:ext uri="{FF2B5EF4-FFF2-40B4-BE49-F238E27FC236}">
              <a16:creationId xmlns:a16="http://schemas.microsoft.com/office/drawing/2014/main" id="{023D8170-7031-47AC-9104-55747871C41C}"/>
            </a:ext>
          </a:extLst>
        </xdr:cNvPr>
        <xdr:cNvGrpSpPr/>
      </xdr:nvGrpSpPr>
      <xdr:grpSpPr>
        <a:xfrm>
          <a:off x="12952162" y="6993836"/>
          <a:ext cx="1137615" cy="614499"/>
          <a:chOff x="23925316" y="6680459"/>
          <a:chExt cx="1195342" cy="614499"/>
        </a:xfrm>
      </xdr:grpSpPr>
      <xdr:pic>
        <xdr:nvPicPr>
          <xdr:cNvPr id="38" name="Picture 37">
            <a:extLst>
              <a:ext uri="{FF2B5EF4-FFF2-40B4-BE49-F238E27FC236}">
                <a16:creationId xmlns:a16="http://schemas.microsoft.com/office/drawing/2014/main" id="{A78A2FB7-73D3-407B-9396-61B294CBA66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 cstate="print">
            <a:duotone>
              <a:schemeClr val="accent4">
                <a:shade val="45000"/>
                <a:satMod val="135000"/>
              </a:schemeClr>
              <a:prstClr val="white"/>
            </a:duotone>
            <a:extLst>
              <a:ext uri="{BEBA8EAE-BF5A-486C-A8C5-ECC9F3942E4B}">
                <a14:imgProps xmlns:a14="http://schemas.microsoft.com/office/drawing/2010/main">
                  <a14:imgLayer r:embed="rId14">
                    <a14:imgEffect>
                      <a14:colorTemperature colorTemp="4700"/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 flipH="1">
            <a:off x="23925316" y="6680459"/>
            <a:ext cx="1030742" cy="614499"/>
          </a:xfrm>
          <a:prstGeom prst="rect">
            <a:avLst/>
          </a:prstGeom>
        </xdr:spPr>
      </xdr:pic>
      <xdr:sp macro="" textlink="">
        <xdr:nvSpPr>
          <xdr:cNvPr id="45" name="Cloud Callout 111">
            <a:extLst>
              <a:ext uri="{FF2B5EF4-FFF2-40B4-BE49-F238E27FC236}">
                <a16:creationId xmlns:a16="http://schemas.microsoft.com/office/drawing/2014/main" id="{29B32644-663F-4BB3-A5B6-C904422C9E59}"/>
              </a:ext>
            </a:extLst>
          </xdr:cNvPr>
          <xdr:cNvSpPr/>
        </xdr:nvSpPr>
        <xdr:spPr>
          <a:xfrm flipH="1">
            <a:off x="24982509" y="7086306"/>
            <a:ext cx="138149" cy="100724"/>
          </a:xfrm>
          <a:prstGeom prst="cloudCallout">
            <a:avLst>
              <a:gd name="adj1" fmla="val 113458"/>
              <a:gd name="adj2" fmla="val 331"/>
            </a:avLst>
          </a:prstGeom>
          <a:solidFill>
            <a:srgbClr val="FFC000"/>
          </a:solidFill>
          <a:ln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NZ" sz="1964"/>
          </a:p>
        </xdr:txBody>
      </xdr:sp>
    </xdr:grpSp>
    <xdr:clientData/>
  </xdr:twoCellAnchor>
  <xdr:oneCellAnchor>
    <xdr:from>
      <xdr:col>9</xdr:col>
      <xdr:colOff>53967</xdr:colOff>
      <xdr:row>14</xdr:row>
      <xdr:rowOff>724944</xdr:rowOff>
    </xdr:from>
    <xdr:ext cx="256548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1C042649-585F-4341-A7D9-CC183DE684B0}"/>
            </a:ext>
          </a:extLst>
        </xdr:cNvPr>
        <xdr:cNvSpPr txBox="1"/>
      </xdr:nvSpPr>
      <xdr:spPr>
        <a:xfrm rot="20339426">
          <a:off x="16748694" y="3472762"/>
          <a:ext cx="256548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NZ" sz="1100" b="0">
              <a:solidFill>
                <a:srgbClr val="C00000"/>
              </a:solidFill>
            </a:rPr>
            <a:t>High Emission</a:t>
          </a:r>
          <a:r>
            <a:rPr lang="en-NZ" sz="1100" b="0" baseline="0">
              <a:solidFill>
                <a:srgbClr val="C00000"/>
              </a:solidFill>
            </a:rPr>
            <a:t> </a:t>
          </a:r>
          <a:r>
            <a:rPr lang="en-NZ" sz="1100" b="0">
              <a:solidFill>
                <a:srgbClr val="C00000"/>
              </a:solidFill>
            </a:rPr>
            <a:t>Vehicles Incur</a:t>
          </a:r>
          <a:r>
            <a:rPr lang="en-NZ" sz="1100" b="0" baseline="0">
              <a:solidFill>
                <a:srgbClr val="C00000"/>
              </a:solidFill>
            </a:rPr>
            <a:t> A Fee</a:t>
          </a:r>
          <a:endParaRPr lang="en-NZ" sz="1100" b="0">
            <a:solidFill>
              <a:srgbClr val="C00000"/>
            </a:solidFill>
          </a:endParaRPr>
        </a:p>
      </xdr:txBody>
    </xdr:sp>
    <xdr:clientData/>
  </xdr:oneCellAnchor>
  <xdr:oneCellAnchor>
    <xdr:from>
      <xdr:col>4</xdr:col>
      <xdr:colOff>329519</xdr:colOff>
      <xdr:row>14</xdr:row>
      <xdr:rowOff>3110424</xdr:rowOff>
    </xdr:from>
    <xdr:ext cx="256548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F483935C-5A68-4203-82BE-5E47A7C36148}"/>
            </a:ext>
          </a:extLst>
        </xdr:cNvPr>
        <xdr:cNvSpPr txBox="1"/>
      </xdr:nvSpPr>
      <xdr:spPr>
        <a:xfrm>
          <a:off x="11078337" y="5858242"/>
          <a:ext cx="256548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NZ" sz="1100" b="0">
              <a:solidFill>
                <a:schemeClr val="accent6">
                  <a:lumMod val="75000"/>
                </a:schemeClr>
              </a:solidFill>
            </a:rPr>
            <a:t>Low Emission Vehicles Get Rebates</a:t>
          </a:r>
        </a:p>
      </xdr:txBody>
    </xdr:sp>
    <xdr:clientData/>
  </xdr:oneCellAnchor>
  <xdr:oneCellAnchor>
    <xdr:from>
      <xdr:col>5</xdr:col>
      <xdr:colOff>1019743</xdr:colOff>
      <xdr:row>14</xdr:row>
      <xdr:rowOff>1685910</xdr:rowOff>
    </xdr:from>
    <xdr:ext cx="1805021" cy="436786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C481F1AA-3DA9-484C-B87D-6CBBFA778A5E}"/>
            </a:ext>
          </a:extLst>
        </xdr:cNvPr>
        <xdr:cNvSpPr txBox="1"/>
      </xdr:nvSpPr>
      <xdr:spPr>
        <a:xfrm>
          <a:off x="14089198" y="4433728"/>
          <a:ext cx="18050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NZ" sz="1100" b="0">
              <a:solidFill>
                <a:schemeClr val="bg1">
                  <a:lumMod val="50000"/>
                </a:schemeClr>
              </a:solidFill>
            </a:rPr>
            <a:t>Moderate Emission Vehicles Get No Rebate</a:t>
          </a:r>
          <a:r>
            <a:rPr lang="en-NZ" sz="1100" b="0" baseline="0">
              <a:solidFill>
                <a:schemeClr val="bg1">
                  <a:lumMod val="50000"/>
                </a:schemeClr>
              </a:solidFill>
            </a:rPr>
            <a:t> nor Fee</a:t>
          </a:r>
          <a:endParaRPr lang="en-NZ" sz="1100" b="0">
            <a:solidFill>
              <a:schemeClr val="bg1">
                <a:lumMod val="50000"/>
              </a:schemeClr>
            </a:solidFill>
          </a:endParaRPr>
        </a:p>
      </xdr:txBody>
    </xdr:sp>
    <xdr:clientData/>
  </xdr:oneCellAnchor>
  <xdr:twoCellAnchor>
    <xdr:from>
      <xdr:col>0</xdr:col>
      <xdr:colOff>0</xdr:colOff>
      <xdr:row>15</xdr:row>
      <xdr:rowOff>0</xdr:rowOff>
    </xdr:from>
    <xdr:to>
      <xdr:col>2</xdr:col>
      <xdr:colOff>2086428</xdr:colOff>
      <xdr:row>15</xdr:row>
      <xdr:rowOff>3474357</xdr:rowOff>
    </xdr:to>
    <xdr:graphicFrame macro="">
      <xdr:nvGraphicFramePr>
        <xdr:cNvPr id="79" name="Chart 78">
          <a:extLst>
            <a:ext uri="{FF2B5EF4-FFF2-40B4-BE49-F238E27FC236}">
              <a16:creationId xmlns:a16="http://schemas.microsoft.com/office/drawing/2014/main" id="{A64E1FB9-C69E-44FE-BCC9-57DEA53A1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1799745</xdr:colOff>
      <xdr:row>14</xdr:row>
      <xdr:rowOff>4160727</xdr:rowOff>
    </xdr:from>
    <xdr:to>
      <xdr:col>0</xdr:col>
      <xdr:colOff>2994821</xdr:colOff>
      <xdr:row>14</xdr:row>
      <xdr:rowOff>4775226</xdr:rowOff>
    </xdr:to>
    <xdr:grpSp>
      <xdr:nvGrpSpPr>
        <xdr:cNvPr id="81" name="Group 80">
          <a:extLst>
            <a:ext uri="{FF2B5EF4-FFF2-40B4-BE49-F238E27FC236}">
              <a16:creationId xmlns:a16="http://schemas.microsoft.com/office/drawing/2014/main" id="{C213DD21-8155-4F7D-93F4-E18B7E05C3F9}"/>
            </a:ext>
          </a:extLst>
        </xdr:cNvPr>
        <xdr:cNvGrpSpPr/>
      </xdr:nvGrpSpPr>
      <xdr:grpSpPr>
        <a:xfrm>
          <a:off x="1799745" y="6991013"/>
          <a:ext cx="1195076" cy="614499"/>
          <a:chOff x="12174692" y="6694510"/>
          <a:chExt cx="1194631" cy="614499"/>
        </a:xfrm>
      </xdr:grpSpPr>
      <xdr:grpSp>
        <xdr:nvGrpSpPr>
          <xdr:cNvPr id="11" name="Group 10">
            <a:extLst>
              <a:ext uri="{FF2B5EF4-FFF2-40B4-BE49-F238E27FC236}">
                <a16:creationId xmlns:a16="http://schemas.microsoft.com/office/drawing/2014/main" id="{9C02CD7F-98FB-4E5E-8D2A-6EF7A1482AD8}"/>
              </a:ext>
            </a:extLst>
          </xdr:cNvPr>
          <xdr:cNvGrpSpPr/>
        </xdr:nvGrpSpPr>
        <xdr:grpSpPr>
          <a:xfrm>
            <a:off x="12174692" y="6694510"/>
            <a:ext cx="1025624" cy="614499"/>
            <a:chOff x="12174692" y="6694510"/>
            <a:chExt cx="1025624" cy="614499"/>
          </a:xfrm>
        </xdr:grpSpPr>
        <xdr:pic>
          <xdr:nvPicPr>
            <xdr:cNvPr id="8" name="Picture 7">
              <a:extLst>
                <a:ext uri="{FF2B5EF4-FFF2-40B4-BE49-F238E27FC236}">
                  <a16:creationId xmlns:a16="http://schemas.microsoft.com/office/drawing/2014/main" id="{306CC652-0F81-4A10-A5CD-8F7CF4BC23DF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 cstate="print">
              <a:duotone>
                <a:schemeClr val="accent1">
                  <a:shade val="45000"/>
                  <a:satMod val="135000"/>
                </a:schemeClr>
                <a:prstClr val="white"/>
              </a:duotone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 flipH="1">
              <a:off x="12174692" y="6694510"/>
              <a:ext cx="1025624" cy="614499"/>
            </a:xfrm>
            <a:prstGeom prst="rect">
              <a:avLst/>
            </a:prstGeom>
          </xdr:spPr>
        </xdr:pic>
        <xdr:pic>
          <xdr:nvPicPr>
            <xdr:cNvPr id="14" name="Picture 13" descr="Battery Charging PNG Transparent Images | PNG All">
              <a:extLst>
                <a:ext uri="{FF2B5EF4-FFF2-40B4-BE49-F238E27FC236}">
                  <a16:creationId xmlns:a16="http://schemas.microsoft.com/office/drawing/2014/main" id="{14AF62EE-6670-4B84-848F-419F6A2E9538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0" cstate="print">
              <a:biLevel thresh="25000"/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2576473" y="6892805"/>
              <a:ext cx="282956" cy="289306"/>
            </a:xfrm>
            <a:prstGeom prst="rect">
              <a:avLst/>
            </a:prstGeom>
          </xdr:spPr>
        </xdr:pic>
      </xdr:grpSp>
      <xdr:sp macro="" textlink="">
        <xdr:nvSpPr>
          <xdr:cNvPr id="80" name="Cloud Callout 111">
            <a:extLst>
              <a:ext uri="{FF2B5EF4-FFF2-40B4-BE49-F238E27FC236}">
                <a16:creationId xmlns:a16="http://schemas.microsoft.com/office/drawing/2014/main" id="{D1F24657-E33A-4CFE-8331-AE6F76F31545}"/>
              </a:ext>
            </a:extLst>
          </xdr:cNvPr>
          <xdr:cNvSpPr/>
        </xdr:nvSpPr>
        <xdr:spPr>
          <a:xfrm flipH="1">
            <a:off x="13231174" y="7083982"/>
            <a:ext cx="138149" cy="100724"/>
          </a:xfrm>
          <a:prstGeom prst="cloudCallout">
            <a:avLst>
              <a:gd name="adj1" fmla="val 113458"/>
              <a:gd name="adj2" fmla="val 331"/>
            </a:avLst>
          </a:prstGeom>
          <a:solidFill>
            <a:schemeClr val="accent5"/>
          </a:solidFill>
          <a:ln>
            <a:solidFill>
              <a:schemeClr val="accent1">
                <a:alpha val="94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NZ" sz="1964"/>
          </a:p>
        </xdr:txBody>
      </xdr:sp>
    </xdr:grpSp>
    <xdr:clientData/>
  </xdr:twoCellAnchor>
  <xdr:twoCellAnchor>
    <xdr:from>
      <xdr:col>4</xdr:col>
      <xdr:colOff>1316158</xdr:colOff>
      <xdr:row>14</xdr:row>
      <xdr:rowOff>4179454</xdr:rowOff>
    </xdr:from>
    <xdr:to>
      <xdr:col>5</xdr:col>
      <xdr:colOff>190597</xdr:colOff>
      <xdr:row>14</xdr:row>
      <xdr:rowOff>4793953</xdr:rowOff>
    </xdr:to>
    <xdr:grpSp>
      <xdr:nvGrpSpPr>
        <xdr:cNvPr id="85" name="Group 84">
          <a:extLst>
            <a:ext uri="{FF2B5EF4-FFF2-40B4-BE49-F238E27FC236}">
              <a16:creationId xmlns:a16="http://schemas.microsoft.com/office/drawing/2014/main" id="{141E4EB3-5F18-4A88-8CFD-DBC746134753}"/>
            </a:ext>
          </a:extLst>
        </xdr:cNvPr>
        <xdr:cNvGrpSpPr/>
      </xdr:nvGrpSpPr>
      <xdr:grpSpPr>
        <a:xfrm>
          <a:off x="11575944" y="7009740"/>
          <a:ext cx="1078796" cy="614499"/>
          <a:chOff x="12174692" y="6694510"/>
          <a:chExt cx="1194631" cy="614499"/>
        </a:xfrm>
      </xdr:grpSpPr>
      <xdr:grpSp>
        <xdr:nvGrpSpPr>
          <xdr:cNvPr id="86" name="Group 85">
            <a:extLst>
              <a:ext uri="{FF2B5EF4-FFF2-40B4-BE49-F238E27FC236}">
                <a16:creationId xmlns:a16="http://schemas.microsoft.com/office/drawing/2014/main" id="{42AF8FA2-7A72-450F-B9B4-132767835F75}"/>
              </a:ext>
            </a:extLst>
          </xdr:cNvPr>
          <xdr:cNvGrpSpPr/>
        </xdr:nvGrpSpPr>
        <xdr:grpSpPr>
          <a:xfrm>
            <a:off x="12174692" y="6694510"/>
            <a:ext cx="1025624" cy="614499"/>
            <a:chOff x="12174692" y="6694510"/>
            <a:chExt cx="1025624" cy="614499"/>
          </a:xfrm>
        </xdr:grpSpPr>
        <xdr:pic>
          <xdr:nvPicPr>
            <xdr:cNvPr id="88" name="Picture 87">
              <a:extLst>
                <a:ext uri="{FF2B5EF4-FFF2-40B4-BE49-F238E27FC236}">
                  <a16:creationId xmlns:a16="http://schemas.microsoft.com/office/drawing/2014/main" id="{03B14688-9B65-4961-87AD-B80ECCA45A64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 cstate="print">
              <a:duotone>
                <a:schemeClr val="accent1">
                  <a:shade val="45000"/>
                  <a:satMod val="135000"/>
                </a:schemeClr>
                <a:prstClr val="white"/>
              </a:duotone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 flipH="1">
              <a:off x="12174692" y="6694510"/>
              <a:ext cx="1025624" cy="614499"/>
            </a:xfrm>
            <a:prstGeom prst="rect">
              <a:avLst/>
            </a:prstGeom>
          </xdr:spPr>
        </xdr:pic>
        <xdr:pic>
          <xdr:nvPicPr>
            <xdr:cNvPr id="89" name="Picture 88" descr="Battery Charging PNG Transparent Images | PNG All">
              <a:extLst>
                <a:ext uri="{FF2B5EF4-FFF2-40B4-BE49-F238E27FC236}">
                  <a16:creationId xmlns:a16="http://schemas.microsoft.com/office/drawing/2014/main" id="{EA8FEC01-CD6F-4DDE-AF34-F9524BF5DF1C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0" cstate="print">
              <a:biLevel thresh="25000"/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2576473" y="6892805"/>
              <a:ext cx="282956" cy="289306"/>
            </a:xfrm>
            <a:prstGeom prst="rect">
              <a:avLst/>
            </a:prstGeom>
          </xdr:spPr>
        </xdr:pic>
      </xdr:grpSp>
      <xdr:sp macro="" textlink="">
        <xdr:nvSpPr>
          <xdr:cNvPr id="87" name="Cloud Callout 111">
            <a:extLst>
              <a:ext uri="{FF2B5EF4-FFF2-40B4-BE49-F238E27FC236}">
                <a16:creationId xmlns:a16="http://schemas.microsoft.com/office/drawing/2014/main" id="{45B1FA9B-8A70-4CA2-8A7F-0A7B18A0AF8E}"/>
              </a:ext>
            </a:extLst>
          </xdr:cNvPr>
          <xdr:cNvSpPr/>
        </xdr:nvSpPr>
        <xdr:spPr>
          <a:xfrm flipH="1">
            <a:off x="13231174" y="7083982"/>
            <a:ext cx="138149" cy="100724"/>
          </a:xfrm>
          <a:prstGeom prst="cloudCallout">
            <a:avLst>
              <a:gd name="adj1" fmla="val 113458"/>
              <a:gd name="adj2" fmla="val 331"/>
            </a:avLst>
          </a:prstGeom>
          <a:solidFill>
            <a:schemeClr val="accent5"/>
          </a:solidFill>
          <a:ln>
            <a:solidFill>
              <a:schemeClr val="accent1">
                <a:alpha val="94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4572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NZ" sz="1964"/>
          </a:p>
        </xdr:txBody>
      </xdr:sp>
    </xdr:grpSp>
    <xdr:clientData/>
  </xdr:twoCellAnchor>
  <xdr:twoCellAnchor>
    <xdr:from>
      <xdr:col>3</xdr:col>
      <xdr:colOff>2164655</xdr:colOff>
      <xdr:row>14</xdr:row>
      <xdr:rowOff>4161547</xdr:rowOff>
    </xdr:from>
    <xdr:to>
      <xdr:col>4</xdr:col>
      <xdr:colOff>868850</xdr:colOff>
      <xdr:row>14</xdr:row>
      <xdr:rowOff>4776046</xdr:rowOff>
    </xdr:to>
    <xdr:grpSp>
      <xdr:nvGrpSpPr>
        <xdr:cNvPr id="93" name="Group 92">
          <a:extLst>
            <a:ext uri="{FF2B5EF4-FFF2-40B4-BE49-F238E27FC236}">
              <a16:creationId xmlns:a16="http://schemas.microsoft.com/office/drawing/2014/main" id="{6A91C851-5E1F-4322-A7C3-05B181BADB1B}"/>
            </a:ext>
          </a:extLst>
        </xdr:cNvPr>
        <xdr:cNvGrpSpPr/>
      </xdr:nvGrpSpPr>
      <xdr:grpSpPr>
        <a:xfrm>
          <a:off x="10220084" y="6991833"/>
          <a:ext cx="908552" cy="614499"/>
          <a:chOff x="10700573" y="6742024"/>
          <a:chExt cx="1020077" cy="614499"/>
        </a:xfrm>
      </xdr:grpSpPr>
      <xdr:pic>
        <xdr:nvPicPr>
          <xdr:cNvPr id="94" name="Picture 93">
            <a:extLst>
              <a:ext uri="{FF2B5EF4-FFF2-40B4-BE49-F238E27FC236}">
                <a16:creationId xmlns:a16="http://schemas.microsoft.com/office/drawing/2014/main" id="{71ADDAE1-1D58-49BC-9518-246788D7738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duotone>
              <a:schemeClr val="accent6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 flipH="1">
            <a:off x="10700573" y="6742024"/>
            <a:ext cx="1020077" cy="614499"/>
          </a:xfrm>
          <a:prstGeom prst="rect">
            <a:avLst/>
          </a:prstGeom>
        </xdr:spPr>
      </xdr:pic>
      <xdr:pic>
        <xdr:nvPicPr>
          <xdr:cNvPr id="95" name="Picture 94" descr="Battery Charging PNG Transparent Images | PNG All">
            <a:extLst>
              <a:ext uri="{FF2B5EF4-FFF2-40B4-BE49-F238E27FC236}">
                <a16:creationId xmlns:a16="http://schemas.microsoft.com/office/drawing/2014/main" id="{279A26B5-9D10-4BED-958E-E83B95570B4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biLevel thresh="25000"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100870" y="6942627"/>
            <a:ext cx="289306" cy="289306"/>
          </a:xfrm>
          <a:prstGeom prst="rect">
            <a:avLst/>
          </a:prstGeom>
        </xdr:spPr>
      </xdr:pic>
    </xdr:grpSp>
    <xdr:clientData/>
  </xdr:twoCellAnchor>
  <xdr:oneCellAnchor>
    <xdr:from>
      <xdr:col>4</xdr:col>
      <xdr:colOff>145141</xdr:colOff>
      <xdr:row>14</xdr:row>
      <xdr:rowOff>4689928</xdr:rowOff>
    </xdr:from>
    <xdr:ext cx="8868834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9AA76ABC-32A3-4DCE-8235-F92F83674D78}"/>
            </a:ext>
          </a:extLst>
        </xdr:cNvPr>
        <xdr:cNvSpPr txBox="1"/>
      </xdr:nvSpPr>
      <xdr:spPr>
        <a:xfrm>
          <a:off x="10894784" y="7393214"/>
          <a:ext cx="886883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NZ" sz="1100" b="1">
              <a:solidFill>
                <a:schemeClr val="accent6"/>
              </a:solidFill>
            </a:rPr>
            <a:t>BEV </a:t>
          </a:r>
          <a:r>
            <a:rPr lang="en-NZ" sz="1100" b="0">
              <a:solidFill>
                <a:schemeClr val="accent6"/>
              </a:solidFill>
            </a:rPr>
            <a:t>(0g)</a:t>
          </a:r>
          <a:r>
            <a:rPr lang="en-NZ" sz="1100" b="1"/>
            <a:t>                      </a:t>
          </a:r>
          <a:r>
            <a:rPr lang="en-NZ" sz="1100" b="1">
              <a:solidFill>
                <a:schemeClr val="accent1"/>
              </a:solidFill>
            </a:rPr>
            <a:t>PHEV </a:t>
          </a:r>
          <a:r>
            <a:rPr lang="en-NZ" sz="1100" b="0">
              <a:solidFill>
                <a:schemeClr val="accent1"/>
              </a:solidFill>
            </a:rPr>
            <a:t>(20-70g)</a:t>
          </a:r>
          <a:r>
            <a:rPr lang="en-NZ" sz="1100" b="1"/>
            <a:t>                    </a:t>
          </a:r>
          <a:r>
            <a:rPr lang="en-NZ" sz="1100" b="1">
              <a:solidFill>
                <a:schemeClr val="accent4">
                  <a:lumMod val="75000"/>
                </a:schemeClr>
              </a:solidFill>
            </a:rPr>
            <a:t>Hybrid </a:t>
          </a:r>
          <a:r>
            <a:rPr lang="en-NZ" sz="1100" b="0">
              <a:solidFill>
                <a:schemeClr val="accent4">
                  <a:lumMod val="75000"/>
                </a:schemeClr>
              </a:solidFill>
            </a:rPr>
            <a:t>(80-130g)</a:t>
          </a:r>
          <a:r>
            <a:rPr lang="en-NZ" sz="1100" b="0"/>
            <a:t> </a:t>
          </a:r>
          <a:r>
            <a:rPr lang="en-NZ" sz="1100" b="1"/>
            <a:t>                    </a:t>
          </a:r>
          <a:r>
            <a:rPr lang="en-NZ" sz="1100" b="1">
              <a:solidFill>
                <a:schemeClr val="accent4">
                  <a:lumMod val="50000"/>
                </a:schemeClr>
              </a:solidFill>
            </a:rPr>
            <a:t>Petrol/Diesel</a:t>
          </a:r>
          <a:r>
            <a:rPr lang="en-NZ" sz="1100" b="1" baseline="0">
              <a:solidFill>
                <a:schemeClr val="accent4">
                  <a:lumMod val="50000"/>
                </a:schemeClr>
              </a:solidFill>
            </a:rPr>
            <a:t> Car  </a:t>
          </a:r>
          <a:r>
            <a:rPr lang="en-NZ" sz="1100" b="0" baseline="0">
              <a:solidFill>
                <a:schemeClr val="accent4">
                  <a:lumMod val="50000"/>
                </a:schemeClr>
              </a:solidFill>
            </a:rPr>
            <a:t>(120-200g)</a:t>
          </a:r>
          <a:r>
            <a:rPr lang="en-NZ" sz="1100" b="1" baseline="0">
              <a:solidFill>
                <a:schemeClr val="accent4">
                  <a:lumMod val="50000"/>
                </a:schemeClr>
              </a:solidFill>
            </a:rPr>
            <a:t> </a:t>
          </a:r>
          <a:r>
            <a:rPr lang="en-NZ" sz="1100" b="1" baseline="0"/>
            <a:t>                  </a:t>
          </a:r>
          <a:r>
            <a:rPr lang="en-NZ" sz="1100" b="1" baseline="0">
              <a:solidFill>
                <a:schemeClr val="accent2">
                  <a:lumMod val="50000"/>
                </a:schemeClr>
              </a:solidFill>
            </a:rPr>
            <a:t>Petrol/Diesel Van/Ute </a:t>
          </a:r>
          <a:r>
            <a:rPr lang="en-NZ" sz="1100" b="0" baseline="0">
              <a:solidFill>
                <a:schemeClr val="accent2">
                  <a:lumMod val="50000"/>
                </a:schemeClr>
              </a:solidFill>
            </a:rPr>
            <a:t>(200-300g)</a:t>
          </a:r>
          <a:endParaRPr lang="en-NZ" sz="1100" b="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ardis.transport.govt.nz/otcsdav/nodes/170515442/2021%20CC%20financial%20risk%20model%209%20June%202021-%20revised%20baseline%20(2).xlsx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CBA Schematic"/>
      <sheetName val="CCS Targets (NOT USED)"/>
      <sheetName val="Price premium (NOT USED)"/>
      <sheetName val="InvElasticities (NOT USED)"/>
      <sheetName val="Veh Prices (NOT USED)"/>
      <sheetName val="Baseline Imports (NOT USED)"/>
      <sheetName val="Control panel"/>
      <sheetName val="Financial risk scenarios"/>
      <sheetName val="loan repayment"/>
      <sheetName val="CCD Schedule"/>
      <sheetName val="CCD Schedule2"/>
      <sheetName val="CCS Targets"/>
      <sheetName val="Split targets"/>
      <sheetName val="CBA summary"/>
      <sheetName val="Simulation results"/>
      <sheetName val="High level results"/>
      <sheetName val="Baseline light fleet emissions"/>
      <sheetName val="NEDC vs WLTP"/>
      <sheetName val="Assumptions"/>
      <sheetName val="Workings =&gt;"/>
      <sheetName val="Baseline"/>
      <sheetName val="Feebate"/>
      <sheetName val="Fees and rebates"/>
      <sheetName val="% Fees vs % rebates"/>
      <sheetName val="VFES"/>
      <sheetName val="VFES penalties"/>
      <sheetName val="DWL"/>
      <sheetName val="VehCostChg"/>
      <sheetName val="Baseline_fuel &amp; CO2"/>
      <sheetName val="Policy_fuel &amp; CO2"/>
      <sheetName val="Scrappage impact"/>
      <sheetName val="LifecycleEmission"/>
      <sheetName val="Fuel&amp;CO2 savings"/>
      <sheetName val="chg in imports"/>
      <sheetName val="Industry cost"/>
      <sheetName val="Data =&gt;"/>
      <sheetName val="Elasticities"/>
      <sheetName val="PIM elasticities"/>
      <sheetName val="Fuel prices"/>
      <sheetName val="VKT"/>
      <sheetName val="NZTA costing"/>
      <sheetName val="Adjusted Base Veh Imp"/>
      <sheetName val="New Base Veh Imp"/>
      <sheetName val="OLD Base Veh Imp"/>
      <sheetName val="Base Avg Em"/>
      <sheetName val="Base Veh Price(Ad)"/>
      <sheetName val="Base Veh Price"/>
      <sheetName val="Other info not used"/>
      <sheetName val="Data sources &amp; key inf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AF016-ABB2-45AB-859D-1614206A1D71}">
  <dimension ref="A1:P337"/>
  <sheetViews>
    <sheetView tabSelected="1" zoomScale="70" zoomScaleNormal="70" workbookViewId="0">
      <selection activeCell="A2" sqref="A2"/>
    </sheetView>
  </sheetViews>
  <sheetFormatPr defaultColWidth="9.5703125" defaultRowHeight="15"/>
  <cols>
    <col min="1" max="1" width="51.85546875" style="1" customWidth="1"/>
    <col min="2" max="2" width="34.42578125" style="2" bestFit="1" customWidth="1"/>
    <col min="3" max="3" width="34.42578125" style="1" bestFit="1" customWidth="1"/>
    <col min="4" max="5" width="33.140625" style="1" bestFit="1" customWidth="1"/>
    <col min="6" max="6" width="17.140625" style="1" bestFit="1" customWidth="1"/>
    <col min="7" max="7" width="14.85546875" style="1" bestFit="1" customWidth="1"/>
    <col min="8" max="8" width="12.5703125" style="1" customWidth="1"/>
    <col min="11" max="16384" width="9.5703125" style="1"/>
  </cols>
  <sheetData>
    <row r="1" spans="1:16" s="5" customFormat="1" ht="21">
      <c r="A1" s="61" t="s">
        <v>88</v>
      </c>
    </row>
    <row r="2" spans="1:16" s="5" customFormat="1" ht="21">
      <c r="A2" s="61"/>
    </row>
    <row r="3" spans="1:16" s="78" customFormat="1">
      <c r="A3" s="77" t="s">
        <v>79</v>
      </c>
    </row>
    <row r="4" spans="1:16" s="78" customFormat="1">
      <c r="A4" s="79" t="s">
        <v>82</v>
      </c>
    </row>
    <row r="5" spans="1:16" s="78" customFormat="1">
      <c r="A5" s="79" t="s">
        <v>83</v>
      </c>
    </row>
    <row r="6" spans="1:16" s="78" customFormat="1">
      <c r="A6" s="79" t="s">
        <v>72</v>
      </c>
    </row>
    <row r="7" spans="1:16" s="78" customFormat="1">
      <c r="A7" s="80"/>
    </row>
    <row r="8" spans="1:16" s="78" customFormat="1">
      <c r="A8" s="77" t="s">
        <v>80</v>
      </c>
    </row>
    <row r="9" spans="1:16" s="78" customFormat="1">
      <c r="A9" s="79" t="s">
        <v>76</v>
      </c>
    </row>
    <row r="10" spans="1:16" s="78" customFormat="1">
      <c r="A10" s="79" t="s">
        <v>77</v>
      </c>
    </row>
    <row r="11" spans="1:16" s="78" customFormat="1">
      <c r="A11" s="79" t="s">
        <v>78</v>
      </c>
    </row>
    <row r="12" spans="1:16" s="78" customFormat="1">
      <c r="A12" s="79" t="s">
        <v>81</v>
      </c>
      <c r="P12" s="5"/>
    </row>
    <row r="13" spans="1:16" s="5" customFormat="1">
      <c r="A13" s="20"/>
    </row>
    <row r="14" spans="1:16" s="5" customFormat="1">
      <c r="A14" s="29" t="s">
        <v>0</v>
      </c>
    </row>
    <row r="15" spans="1:16" s="5" customFormat="1" ht="409.5" customHeight="1">
      <c r="A15" s="20"/>
    </row>
    <row r="16" spans="1:16" s="5" customFormat="1" ht="295.5" customHeight="1">
      <c r="A16" s="20"/>
    </row>
    <row r="17" spans="1:8" s="26" customFormat="1">
      <c r="A17" s="28" t="s">
        <v>1</v>
      </c>
      <c r="B17" s="27" t="s">
        <v>84</v>
      </c>
      <c r="C17" s="26" t="s">
        <v>85</v>
      </c>
      <c r="D17" s="27" t="s">
        <v>86</v>
      </c>
      <c r="E17" s="27" t="s">
        <v>87</v>
      </c>
    </row>
    <row r="18" spans="1:8">
      <c r="F18" s="5"/>
      <c r="G18" s="5"/>
    </row>
    <row r="19" spans="1:8">
      <c r="A19" s="12" t="s">
        <v>2</v>
      </c>
      <c r="B19" s="10">
        <f>-7500*1.15</f>
        <v>-8625</v>
      </c>
      <c r="C19" s="11">
        <f>-3000*1.15</f>
        <v>-3449.9999999999995</v>
      </c>
      <c r="D19" s="10">
        <f>-6100*1.15</f>
        <v>-7014.9999999999991</v>
      </c>
      <c r="E19" s="10">
        <f>-6100*1.15/2</f>
        <v>-3507.4999999999995</v>
      </c>
      <c r="F19" s="5"/>
      <c r="G19" s="5"/>
    </row>
    <row r="20" spans="1:8">
      <c r="A20" s="12"/>
      <c r="B20" s="10"/>
      <c r="C20" s="12"/>
      <c r="D20" s="21"/>
      <c r="E20" s="21"/>
      <c r="F20" s="5"/>
      <c r="G20" s="5"/>
    </row>
    <row r="21" spans="1:8">
      <c r="A21" s="12" t="s">
        <v>3</v>
      </c>
      <c r="B21" s="22">
        <v>146</v>
      </c>
      <c r="C21" s="12">
        <v>146</v>
      </c>
      <c r="D21" s="21">
        <v>100</v>
      </c>
      <c r="E21" s="21">
        <v>100</v>
      </c>
      <c r="F21" s="5"/>
      <c r="G21" s="5"/>
    </row>
    <row r="22" spans="1:8">
      <c r="A22" s="25" t="s">
        <v>4</v>
      </c>
      <c r="B22" s="18">
        <f>B19-(B21*B23)</f>
        <v>-1098.4482758620697</v>
      </c>
      <c r="C22" s="18">
        <f>C19-(C21*C23)</f>
        <v>-439.3793103448279</v>
      </c>
      <c r="D22" s="11">
        <f>-1500*1.15</f>
        <v>-1724.9999999999998</v>
      </c>
      <c r="E22" s="11">
        <f>-1500*1.15/2</f>
        <v>-862.49999999999989</v>
      </c>
      <c r="F22" s="4"/>
      <c r="G22" s="24"/>
    </row>
    <row r="23" spans="1:8">
      <c r="A23" s="12" t="s">
        <v>5</v>
      </c>
      <c r="B23" s="18">
        <f>-50*130/145*1.15</f>
        <v>-51.551724137931032</v>
      </c>
      <c r="C23" s="23">
        <f>-20*130/145*1.15</f>
        <v>-20.620689655172409</v>
      </c>
      <c r="D23" s="11">
        <f>-50*1.15</f>
        <v>-57.499999999999993</v>
      </c>
      <c r="E23" s="11">
        <f>-50*1.15/2</f>
        <v>-28.749999999999996</v>
      </c>
      <c r="F23" s="4"/>
      <c r="G23" s="4"/>
    </row>
    <row r="24" spans="1:8" s="13" customFormat="1">
      <c r="A24" s="17" t="s">
        <v>6</v>
      </c>
      <c r="B24" s="16">
        <v>1</v>
      </c>
      <c r="C24" s="16">
        <v>1</v>
      </c>
      <c r="D24" s="16">
        <v>1</v>
      </c>
      <c r="E24" s="16">
        <v>1</v>
      </c>
      <c r="F24" s="14"/>
      <c r="G24" s="14"/>
      <c r="H24" s="1"/>
    </row>
    <row r="25" spans="1:8" s="13" customFormat="1">
      <c r="A25" s="12" t="s">
        <v>7</v>
      </c>
      <c r="B25" s="22">
        <v>56</v>
      </c>
      <c r="C25" s="22">
        <v>56</v>
      </c>
      <c r="F25" s="15"/>
      <c r="G25" s="15"/>
      <c r="H25" s="1"/>
    </row>
    <row r="26" spans="1:8">
      <c r="A26" s="12" t="s">
        <v>8</v>
      </c>
      <c r="B26" s="10">
        <f>-5000*1.15</f>
        <v>-5750</v>
      </c>
      <c r="C26" s="11">
        <f>-2000*1.15</f>
        <v>-2300</v>
      </c>
      <c r="D26" s="11">
        <f>-3500*1.15</f>
        <v>-4024.9999999999995</v>
      </c>
      <c r="E26" s="11">
        <f>-3500*1.15/2</f>
        <v>-2012.4999999999998</v>
      </c>
      <c r="F26" s="4"/>
      <c r="G26" s="4"/>
    </row>
    <row r="27" spans="1:8">
      <c r="A27" s="12"/>
      <c r="B27" s="22"/>
      <c r="C27" s="12"/>
      <c r="D27" s="21"/>
      <c r="E27" s="21"/>
      <c r="F27" s="5"/>
      <c r="G27" s="5"/>
    </row>
    <row r="28" spans="1:8">
      <c r="A28" s="12" t="s">
        <v>9</v>
      </c>
      <c r="B28" s="22">
        <v>192</v>
      </c>
      <c r="C28" s="12">
        <v>192</v>
      </c>
      <c r="D28" s="21">
        <v>150</v>
      </c>
      <c r="E28" s="21">
        <v>150</v>
      </c>
      <c r="F28" s="5"/>
      <c r="G28" s="5"/>
    </row>
    <row r="29" spans="1:8">
      <c r="A29" s="12" t="s">
        <v>10</v>
      </c>
      <c r="B29" s="10">
        <f>300*1.15</f>
        <v>345</v>
      </c>
      <c r="C29" s="19">
        <f>225*1.15</f>
        <v>258.75</v>
      </c>
      <c r="D29" s="11">
        <f>500*1.15</f>
        <v>575</v>
      </c>
      <c r="E29" s="11">
        <f>500*1.15/2</f>
        <v>287.5</v>
      </c>
      <c r="F29" s="4"/>
      <c r="G29" s="4"/>
      <c r="H29" s="3"/>
    </row>
    <row r="30" spans="1:8">
      <c r="A30" s="12" t="s">
        <v>11</v>
      </c>
      <c r="B30" s="10"/>
      <c r="C30" s="19"/>
      <c r="D30" s="11"/>
      <c r="E30" s="11"/>
      <c r="F30" s="4"/>
      <c r="G30" s="4"/>
      <c r="H30" s="3"/>
    </row>
    <row r="31" spans="1:8">
      <c r="A31" s="12" t="s">
        <v>12</v>
      </c>
      <c r="B31" s="10">
        <f>50*1.15</f>
        <v>57.499999999999993</v>
      </c>
      <c r="C31" s="18">
        <f>37.5*1.15</f>
        <v>43.125</v>
      </c>
      <c r="D31" s="10">
        <f>50*1.15</f>
        <v>57.499999999999993</v>
      </c>
      <c r="E31" s="11">
        <f>50*1.15/2</f>
        <v>28.749999999999996</v>
      </c>
      <c r="F31" s="4"/>
      <c r="G31" s="4"/>
      <c r="H31" s="3"/>
    </row>
    <row r="32" spans="1:8" s="13" customFormat="1">
      <c r="A32" s="17" t="s">
        <v>13</v>
      </c>
      <c r="B32" s="16">
        <v>1</v>
      </c>
      <c r="C32" s="16">
        <v>1</v>
      </c>
      <c r="D32" s="16">
        <v>1</v>
      </c>
      <c r="E32" s="16">
        <v>1</v>
      </c>
      <c r="F32" s="14"/>
      <c r="G32" s="14"/>
      <c r="H32" s="14"/>
    </row>
    <row r="33" spans="1:12">
      <c r="A33" s="12" t="s">
        <v>14</v>
      </c>
      <c r="B33" s="10">
        <f>4500*1.15</f>
        <v>5175</v>
      </c>
      <c r="C33" s="11">
        <f>2500*1.15</f>
        <v>2875</v>
      </c>
      <c r="D33" s="10">
        <f>6000*1.15</f>
        <v>6899.9999999999991</v>
      </c>
      <c r="E33" s="10">
        <f>6000*1.15/2</f>
        <v>3449.9999999999995</v>
      </c>
      <c r="F33" s="4"/>
      <c r="G33" s="9"/>
      <c r="H33" s="9"/>
    </row>
    <row r="34" spans="1:12" ht="15.75" thickBot="1">
      <c r="A34" s="6"/>
      <c r="F34" s="5"/>
      <c r="G34" s="5"/>
    </row>
    <row r="35" spans="1:12" s="7" customFormat="1">
      <c r="A35" s="65" t="s">
        <v>15</v>
      </c>
      <c r="B35" s="66"/>
      <c r="C35" s="67"/>
      <c r="D35" s="67"/>
      <c r="E35" s="68"/>
      <c r="F35" s="8"/>
      <c r="G35" s="8"/>
    </row>
    <row r="36" spans="1:12" s="63" customFormat="1" ht="15.75" thickBot="1">
      <c r="A36" s="69" t="s">
        <v>16</v>
      </c>
      <c r="B36" s="70" t="str">
        <f t="shared" ref="B36:C36" si="0">B17</f>
        <v>Current Pricing to 30 June 2023 (New Vehicles)</v>
      </c>
      <c r="C36" s="71" t="str">
        <f t="shared" si="0"/>
        <v>Current Pricing to 30 June 2023 (Used Imports)</v>
      </c>
      <c r="D36" s="71" t="str">
        <f t="shared" ref="D36:E36" si="1">D17</f>
        <v>Future Pricing from 1 July 2023 (New Vehicles)</v>
      </c>
      <c r="E36" s="72" t="str">
        <f t="shared" si="1"/>
        <v>Future Pricing from 1 July 2023 (Used Imports)</v>
      </c>
      <c r="F36" s="62"/>
      <c r="G36" s="62"/>
      <c r="I36" s="64"/>
      <c r="J36" s="64"/>
      <c r="K36" s="63">
        <f>K17</f>
        <v>0</v>
      </c>
      <c r="L36" s="63">
        <f>L17</f>
        <v>0</v>
      </c>
    </row>
    <row r="37" spans="1:12">
      <c r="A37" s="53">
        <v>0</v>
      </c>
      <c r="B37" s="73" cm="1">
        <f t="array" ref="B37">_xlfn.IFS($A37=0,B$19,$A37&lt;=B$25,B$26,$A37&lt;=B$21,MAX(B$26,B$22+B$23*(B$21-$A37)^B$24),$A37&gt;=B$28,MIN(B$33,B$29+B$31*IF(B$30,MAX(0,$A37-B$30),$A37-B$28)^B$32), TRUE, 0)</f>
        <v>-8625</v>
      </c>
      <c r="C37" s="74" cm="1">
        <f t="array" ref="C37">_xlfn.IFS($A37=0,C$19,$A37&lt;=C$25,C$26,$A37&lt;=C$21,MAX(C$26,C$22+C$23*(C$21-$A37)^C$24),$A37&gt;=C$28,MIN(C$33,C$29+C$31*IF(C$30,MAX(0,$A37-C$30),$A37-C$28)^C$32), TRUE, 0)</f>
        <v>-3449.9999999999995</v>
      </c>
      <c r="D37" s="73" cm="1">
        <f t="array" ref="D37">_xlfn.IFS($A37=0,D$19,$A37&lt;=D$25,D$26,$A37&lt;=D$21,MAX(D$26,D$22+D$23*(D$21-$A37)^D$24),$A37&gt;=D$28,MIN(D$33,D$29+D$31*IF(D$30,MAX(0,$A37-D$30),$A37-D$28)^D$32), TRUE, 0)</f>
        <v>-7014.9999999999991</v>
      </c>
      <c r="E37" s="74" cm="1">
        <f t="array" ref="E37">_xlfn.IFS($A37=0,E$19,$A37&lt;=E$25,E$26,$A37&lt;=E$21,MAX(E$26,E$22+E$23*(E$21-$A37)^E$24),$A37&gt;=E$28,MIN(E$33,E$29+E$31*IF(E$30,MAX(0,$A37-E$30),$A37-E$28)^E$32), TRUE, 0)</f>
        <v>-3507.4999999999995</v>
      </c>
      <c r="F37" s="4"/>
      <c r="G37" s="4"/>
      <c r="H37" s="4"/>
      <c r="K37" s="3"/>
      <c r="L37" s="3"/>
    </row>
    <row r="38" spans="1:12">
      <c r="A38" s="53">
        <v>1</v>
      </c>
      <c r="B38" s="75" cm="1">
        <f t="array" ref="B38">_xlfn.IFS($A38=0,B$19,$A38&lt;=B$25,B$26,$A38&lt;=B$21,MAX(B$26,B$22+B$23*(B$21-$A38)^B$24),$A38&gt;=B$28,MIN(B$33,B$29+B$31*IF(B$30,MAX(0,$A38-B$30),$A38-B$28)^B$32), TRUE, 0)</f>
        <v>-5750</v>
      </c>
      <c r="C38" s="76" cm="1">
        <f t="array" ref="C38">_xlfn.IFS($A38=0,C$19,$A38&lt;=C$25,C$26,$A38&lt;=C$21,MAX(C$26,C$22+C$23*(C$21-$A38)^C$24),$A38&gt;=C$28,MIN(C$33,C$29+C$31*IF(C$30,MAX(0,$A38-C$30),$A38-C$28)^C$32), TRUE, 0)</f>
        <v>-2300</v>
      </c>
      <c r="D38" s="75" cm="1">
        <f t="array" ref="D38">_xlfn.IFS($A38=0,D$19,$A38&lt;=D$25,D$26,$A38&lt;=D$21,MAX(D$26,D$22+D$23*(D$21-$A38)^D$24),$A38&gt;=D$28,MIN(D$33,D$29+D$31*IF(D$30,MAX(0,$A38-D$30),$A38-D$28)^D$32), TRUE, 0)</f>
        <v>-4024.9999999999995</v>
      </c>
      <c r="E38" s="76" cm="1">
        <f t="array" ref="E38">_xlfn.IFS($A38=0,E$19,$A38&lt;=E$25,E$26,$A38&lt;=E$21,MAX(E$26,E$22+E$23*(E$21-$A38)^E$24),$A38&gt;=E$28,MIN(E$33,E$29+E$31*IF(E$30,MAX(0,$A38-E$30),$A38-E$28)^E$32), TRUE, 0)</f>
        <v>-2012.4999999999998</v>
      </c>
      <c r="F38" s="4"/>
      <c r="G38" s="4"/>
      <c r="H38" s="4"/>
      <c r="K38" s="3"/>
      <c r="L38" s="3"/>
    </row>
    <row r="39" spans="1:12">
      <c r="A39" s="53">
        <v>2</v>
      </c>
      <c r="B39" s="75" cm="1">
        <f t="array" ref="B39">_xlfn.IFS($A39=0,B$19,$A39&lt;=B$25,B$26,$A39&lt;=B$21,MAX(B$26,B$22+B$23*(B$21-$A39)^B$24),$A39&gt;=B$28,MIN(B$33,B$29+B$31*IF(B$30,MAX(0,$A39-B$30),$A39-B$28)^B$32), TRUE, 0)</f>
        <v>-5750</v>
      </c>
      <c r="C39" s="76" cm="1">
        <f t="array" ref="C39">_xlfn.IFS($A39=0,C$19,$A39&lt;=C$25,C$26,$A39&lt;=C$21,MAX(C$26,C$22+C$23*(C$21-$A39)^C$24),$A39&gt;=C$28,MIN(C$33,C$29+C$31*IF(C$30,MAX(0,$A39-C$30),$A39-C$28)^C$32), TRUE, 0)</f>
        <v>-2300</v>
      </c>
      <c r="D39" s="75" cm="1">
        <f t="array" ref="D39">_xlfn.IFS($A39=0,D$19,$A39&lt;=D$25,D$26,$A39&lt;=D$21,MAX(D$26,D$22+D$23*(D$21-$A39)^D$24),$A39&gt;=D$28,MIN(D$33,D$29+D$31*IF(D$30,MAX(0,$A39-D$30),$A39-D$28)^D$32), TRUE, 0)</f>
        <v>-4024.9999999999995</v>
      </c>
      <c r="E39" s="76" cm="1">
        <f t="array" ref="E39">_xlfn.IFS($A39=0,E$19,$A39&lt;=E$25,E$26,$A39&lt;=E$21,MAX(E$26,E$22+E$23*(E$21-$A39)^E$24),$A39&gt;=E$28,MIN(E$33,E$29+E$31*IF(E$30,MAX(0,$A39-E$30),$A39-E$28)^E$32), TRUE, 0)</f>
        <v>-2012.4999999999998</v>
      </c>
      <c r="F39" s="4"/>
      <c r="G39" s="4"/>
      <c r="H39" s="4"/>
      <c r="K39" s="3"/>
      <c r="L39" s="3"/>
    </row>
    <row r="40" spans="1:12">
      <c r="A40" s="53">
        <v>3</v>
      </c>
      <c r="B40" s="75" cm="1">
        <f t="array" ref="B40">_xlfn.IFS($A40=0,B$19,$A40&lt;=B$25,B$26,$A40&lt;=B$21,MAX(B$26,B$22+B$23*(B$21-$A40)^B$24),$A40&gt;=B$28,MIN(B$33,B$29+B$31*IF(B$30,MAX(0,$A40-B$30),$A40-B$28)^B$32), TRUE, 0)</f>
        <v>-5750</v>
      </c>
      <c r="C40" s="76" cm="1">
        <f t="array" ref="C40">_xlfn.IFS($A40=0,C$19,$A40&lt;=C$25,C$26,$A40&lt;=C$21,MAX(C$26,C$22+C$23*(C$21-$A40)^C$24),$A40&gt;=C$28,MIN(C$33,C$29+C$31*IF(C$30,MAX(0,$A40-C$30),$A40-C$28)^C$32), TRUE, 0)</f>
        <v>-2300</v>
      </c>
      <c r="D40" s="75" cm="1">
        <f t="array" ref="D40">_xlfn.IFS($A40=0,D$19,$A40&lt;=D$25,D$26,$A40&lt;=D$21,MAX(D$26,D$22+D$23*(D$21-$A40)^D$24),$A40&gt;=D$28,MIN(D$33,D$29+D$31*IF(D$30,MAX(0,$A40-D$30),$A40-D$28)^D$32), TRUE, 0)</f>
        <v>-4024.9999999999995</v>
      </c>
      <c r="E40" s="76" cm="1">
        <f t="array" ref="E40">_xlfn.IFS($A40=0,E$19,$A40&lt;=E$25,E$26,$A40&lt;=E$21,MAX(E$26,E$22+E$23*(E$21-$A40)^E$24),$A40&gt;=E$28,MIN(E$33,E$29+E$31*IF(E$30,MAX(0,$A40-E$30),$A40-E$28)^E$32), TRUE, 0)</f>
        <v>-2012.4999999999998</v>
      </c>
      <c r="F40" s="4"/>
      <c r="G40" s="4"/>
      <c r="H40" s="4"/>
      <c r="K40" s="3"/>
      <c r="L40" s="3"/>
    </row>
    <row r="41" spans="1:12">
      <c r="A41" s="53">
        <v>4</v>
      </c>
      <c r="B41" s="75" cm="1">
        <f t="array" ref="B41">_xlfn.IFS($A41=0,B$19,$A41&lt;=B$25,B$26,$A41&lt;=B$21,MAX(B$26,B$22+B$23*(B$21-$A41)^B$24),$A41&gt;=B$28,MIN(B$33,B$29+B$31*IF(B$30,MAX(0,$A41-B$30),$A41-B$28)^B$32), TRUE, 0)</f>
        <v>-5750</v>
      </c>
      <c r="C41" s="76" cm="1">
        <f t="array" ref="C41">_xlfn.IFS($A41=0,C$19,$A41&lt;=C$25,C$26,$A41&lt;=C$21,MAX(C$26,C$22+C$23*(C$21-$A41)^C$24),$A41&gt;=C$28,MIN(C$33,C$29+C$31*IF(C$30,MAX(0,$A41-C$30),$A41-C$28)^C$32), TRUE, 0)</f>
        <v>-2300</v>
      </c>
      <c r="D41" s="75" cm="1">
        <f t="array" ref="D41">_xlfn.IFS($A41=0,D$19,$A41&lt;=D$25,D$26,$A41&lt;=D$21,MAX(D$26,D$22+D$23*(D$21-$A41)^D$24),$A41&gt;=D$28,MIN(D$33,D$29+D$31*IF(D$30,MAX(0,$A41-D$30),$A41-D$28)^D$32), TRUE, 0)</f>
        <v>-4024.9999999999995</v>
      </c>
      <c r="E41" s="76" cm="1">
        <f t="array" ref="E41">_xlfn.IFS($A41=0,E$19,$A41&lt;=E$25,E$26,$A41&lt;=E$21,MAX(E$26,E$22+E$23*(E$21-$A41)^E$24),$A41&gt;=E$28,MIN(E$33,E$29+E$31*IF(E$30,MAX(0,$A41-E$30),$A41-E$28)^E$32), TRUE, 0)</f>
        <v>-2012.4999999999998</v>
      </c>
      <c r="F41" s="4"/>
      <c r="G41" s="4"/>
      <c r="H41" s="4"/>
      <c r="K41" s="3"/>
      <c r="L41" s="3"/>
    </row>
    <row r="42" spans="1:12">
      <c r="A42" s="53">
        <v>5</v>
      </c>
      <c r="B42" s="75" cm="1">
        <f t="array" ref="B42">_xlfn.IFS($A42=0,B$19,$A42&lt;=B$25,B$26,$A42&lt;=B$21,MAX(B$26,B$22+B$23*(B$21-$A42)^B$24),$A42&gt;=B$28,MIN(B$33,B$29+B$31*IF(B$30,MAX(0,$A42-B$30),$A42-B$28)^B$32), TRUE, 0)</f>
        <v>-5750</v>
      </c>
      <c r="C42" s="76" cm="1">
        <f t="array" ref="C42">_xlfn.IFS($A42=0,C$19,$A42&lt;=C$25,C$26,$A42&lt;=C$21,MAX(C$26,C$22+C$23*(C$21-$A42)^C$24),$A42&gt;=C$28,MIN(C$33,C$29+C$31*IF(C$30,MAX(0,$A42-C$30),$A42-C$28)^C$32), TRUE, 0)</f>
        <v>-2300</v>
      </c>
      <c r="D42" s="75" cm="1">
        <f t="array" ref="D42">_xlfn.IFS($A42=0,D$19,$A42&lt;=D$25,D$26,$A42&lt;=D$21,MAX(D$26,D$22+D$23*(D$21-$A42)^D$24),$A42&gt;=D$28,MIN(D$33,D$29+D$31*IF(D$30,MAX(0,$A42-D$30),$A42-D$28)^D$32), TRUE, 0)</f>
        <v>-4024.9999999999995</v>
      </c>
      <c r="E42" s="76" cm="1">
        <f t="array" ref="E42">_xlfn.IFS($A42=0,E$19,$A42&lt;=E$25,E$26,$A42&lt;=E$21,MAX(E$26,E$22+E$23*(E$21-$A42)^E$24),$A42&gt;=E$28,MIN(E$33,E$29+E$31*IF(E$30,MAX(0,$A42-E$30),$A42-E$28)^E$32), TRUE, 0)</f>
        <v>-2012.4999999999998</v>
      </c>
      <c r="F42" s="4"/>
      <c r="G42" s="4"/>
      <c r="H42" s="4"/>
      <c r="K42" s="3"/>
      <c r="L42" s="3"/>
    </row>
    <row r="43" spans="1:12">
      <c r="A43" s="53">
        <v>6</v>
      </c>
      <c r="B43" s="75" cm="1">
        <f t="array" ref="B43">_xlfn.IFS($A43=0,B$19,$A43&lt;=B$25,B$26,$A43&lt;=B$21,MAX(B$26,B$22+B$23*(B$21-$A43)^B$24),$A43&gt;=B$28,MIN(B$33,B$29+B$31*IF(B$30,MAX(0,$A43-B$30),$A43-B$28)^B$32), TRUE, 0)</f>
        <v>-5750</v>
      </c>
      <c r="C43" s="76" cm="1">
        <f t="array" ref="C43">_xlfn.IFS($A43=0,C$19,$A43&lt;=C$25,C$26,$A43&lt;=C$21,MAX(C$26,C$22+C$23*(C$21-$A43)^C$24),$A43&gt;=C$28,MIN(C$33,C$29+C$31*IF(C$30,MAX(0,$A43-C$30),$A43-C$28)^C$32), TRUE, 0)</f>
        <v>-2300</v>
      </c>
      <c r="D43" s="75" cm="1">
        <f t="array" ref="D43">_xlfn.IFS($A43=0,D$19,$A43&lt;=D$25,D$26,$A43&lt;=D$21,MAX(D$26,D$22+D$23*(D$21-$A43)^D$24),$A43&gt;=D$28,MIN(D$33,D$29+D$31*IF(D$30,MAX(0,$A43-D$30),$A43-D$28)^D$32), TRUE, 0)</f>
        <v>-4024.9999999999995</v>
      </c>
      <c r="E43" s="76" cm="1">
        <f t="array" ref="E43">_xlfn.IFS($A43=0,E$19,$A43&lt;=E$25,E$26,$A43&lt;=E$21,MAX(E$26,E$22+E$23*(E$21-$A43)^E$24),$A43&gt;=E$28,MIN(E$33,E$29+E$31*IF(E$30,MAX(0,$A43-E$30),$A43-E$28)^E$32), TRUE, 0)</f>
        <v>-2012.4999999999998</v>
      </c>
      <c r="F43" s="4"/>
      <c r="G43" s="4"/>
      <c r="H43" s="4"/>
      <c r="K43" s="3"/>
      <c r="L43" s="3"/>
    </row>
    <row r="44" spans="1:12">
      <c r="A44" s="53">
        <v>7</v>
      </c>
      <c r="B44" s="75" cm="1">
        <f t="array" ref="B44">_xlfn.IFS($A44=0,B$19,$A44&lt;=B$25,B$26,$A44&lt;=B$21,MAX(B$26,B$22+B$23*(B$21-$A44)^B$24),$A44&gt;=B$28,MIN(B$33,B$29+B$31*IF(B$30,MAX(0,$A44-B$30),$A44-B$28)^B$32), TRUE, 0)</f>
        <v>-5750</v>
      </c>
      <c r="C44" s="76" cm="1">
        <f t="array" ref="C44">_xlfn.IFS($A44=0,C$19,$A44&lt;=C$25,C$26,$A44&lt;=C$21,MAX(C$26,C$22+C$23*(C$21-$A44)^C$24),$A44&gt;=C$28,MIN(C$33,C$29+C$31*IF(C$30,MAX(0,$A44-C$30),$A44-C$28)^C$32), TRUE, 0)</f>
        <v>-2300</v>
      </c>
      <c r="D44" s="75" cm="1">
        <f t="array" ref="D44">_xlfn.IFS($A44=0,D$19,$A44&lt;=D$25,D$26,$A44&lt;=D$21,MAX(D$26,D$22+D$23*(D$21-$A44)^D$24),$A44&gt;=D$28,MIN(D$33,D$29+D$31*IF(D$30,MAX(0,$A44-D$30),$A44-D$28)^D$32), TRUE, 0)</f>
        <v>-4024.9999999999995</v>
      </c>
      <c r="E44" s="76" cm="1">
        <f t="array" ref="E44">_xlfn.IFS($A44=0,E$19,$A44&lt;=E$25,E$26,$A44&lt;=E$21,MAX(E$26,E$22+E$23*(E$21-$A44)^E$24),$A44&gt;=E$28,MIN(E$33,E$29+E$31*IF(E$30,MAX(0,$A44-E$30),$A44-E$28)^E$32), TRUE, 0)</f>
        <v>-2012.4999999999998</v>
      </c>
      <c r="F44" s="4"/>
      <c r="G44" s="4"/>
      <c r="H44" s="4"/>
      <c r="K44" s="3"/>
      <c r="L44" s="3"/>
    </row>
    <row r="45" spans="1:12">
      <c r="A45" s="53">
        <v>8</v>
      </c>
      <c r="B45" s="75" cm="1">
        <f t="array" ref="B45">_xlfn.IFS($A45=0,B$19,$A45&lt;=B$25,B$26,$A45&lt;=B$21,MAX(B$26,B$22+B$23*(B$21-$A45)^B$24),$A45&gt;=B$28,MIN(B$33,B$29+B$31*IF(B$30,MAX(0,$A45-B$30),$A45-B$28)^B$32), TRUE, 0)</f>
        <v>-5750</v>
      </c>
      <c r="C45" s="76" cm="1">
        <f t="array" ref="C45">_xlfn.IFS($A45=0,C$19,$A45&lt;=C$25,C$26,$A45&lt;=C$21,MAX(C$26,C$22+C$23*(C$21-$A45)^C$24),$A45&gt;=C$28,MIN(C$33,C$29+C$31*IF(C$30,MAX(0,$A45-C$30),$A45-C$28)^C$32), TRUE, 0)</f>
        <v>-2300</v>
      </c>
      <c r="D45" s="75" cm="1">
        <f t="array" ref="D45">_xlfn.IFS($A45=0,D$19,$A45&lt;=D$25,D$26,$A45&lt;=D$21,MAX(D$26,D$22+D$23*(D$21-$A45)^D$24),$A45&gt;=D$28,MIN(D$33,D$29+D$31*IF(D$30,MAX(0,$A45-D$30),$A45-D$28)^D$32), TRUE, 0)</f>
        <v>-4024.9999999999995</v>
      </c>
      <c r="E45" s="76" cm="1">
        <f t="array" ref="E45">_xlfn.IFS($A45=0,E$19,$A45&lt;=E$25,E$26,$A45&lt;=E$21,MAX(E$26,E$22+E$23*(E$21-$A45)^E$24),$A45&gt;=E$28,MIN(E$33,E$29+E$31*IF(E$30,MAX(0,$A45-E$30),$A45-E$28)^E$32), TRUE, 0)</f>
        <v>-2012.4999999999998</v>
      </c>
      <c r="F45" s="4"/>
      <c r="G45" s="4"/>
      <c r="H45" s="4"/>
      <c r="K45" s="3"/>
      <c r="L45" s="3"/>
    </row>
    <row r="46" spans="1:12">
      <c r="A46" s="53">
        <v>9</v>
      </c>
      <c r="B46" s="75" cm="1">
        <f t="array" ref="B46">_xlfn.IFS($A46=0,B$19,$A46&lt;=B$25,B$26,$A46&lt;=B$21,MAX(B$26,B$22+B$23*(B$21-$A46)^B$24),$A46&gt;=B$28,MIN(B$33,B$29+B$31*IF(B$30,MAX(0,$A46-B$30),$A46-B$28)^B$32), TRUE, 0)</f>
        <v>-5750</v>
      </c>
      <c r="C46" s="76" cm="1">
        <f t="array" ref="C46">_xlfn.IFS($A46=0,C$19,$A46&lt;=C$25,C$26,$A46&lt;=C$21,MAX(C$26,C$22+C$23*(C$21-$A46)^C$24),$A46&gt;=C$28,MIN(C$33,C$29+C$31*IF(C$30,MAX(0,$A46-C$30),$A46-C$28)^C$32), TRUE, 0)</f>
        <v>-2300</v>
      </c>
      <c r="D46" s="75" cm="1">
        <f t="array" ref="D46">_xlfn.IFS($A46=0,D$19,$A46&lt;=D$25,D$26,$A46&lt;=D$21,MAX(D$26,D$22+D$23*(D$21-$A46)^D$24),$A46&gt;=D$28,MIN(D$33,D$29+D$31*IF(D$30,MAX(0,$A46-D$30),$A46-D$28)^D$32), TRUE, 0)</f>
        <v>-4024.9999999999995</v>
      </c>
      <c r="E46" s="76" cm="1">
        <f t="array" ref="E46">_xlfn.IFS($A46=0,E$19,$A46&lt;=E$25,E$26,$A46&lt;=E$21,MAX(E$26,E$22+E$23*(E$21-$A46)^E$24),$A46&gt;=E$28,MIN(E$33,E$29+E$31*IF(E$30,MAX(0,$A46-E$30),$A46-E$28)^E$32), TRUE, 0)</f>
        <v>-2012.4999999999998</v>
      </c>
      <c r="F46" s="4"/>
      <c r="G46" s="4"/>
      <c r="H46" s="4"/>
      <c r="K46" s="3"/>
      <c r="L46" s="3"/>
    </row>
    <row r="47" spans="1:12">
      <c r="A47" s="53">
        <v>10</v>
      </c>
      <c r="B47" s="75" cm="1">
        <f t="array" ref="B47">_xlfn.IFS($A47=0,B$19,$A47&lt;=B$25,B$26,$A47&lt;=B$21,MAX(B$26,B$22+B$23*(B$21-$A47)^B$24),$A47&gt;=B$28,MIN(B$33,B$29+B$31*IF(B$30,MAX(0,$A47-B$30),$A47-B$28)^B$32), TRUE, 0)</f>
        <v>-5750</v>
      </c>
      <c r="C47" s="76" cm="1">
        <f t="array" ref="C47">_xlfn.IFS($A47=0,C$19,$A47&lt;=C$25,C$26,$A47&lt;=C$21,MAX(C$26,C$22+C$23*(C$21-$A47)^C$24),$A47&gt;=C$28,MIN(C$33,C$29+C$31*IF(C$30,MAX(0,$A47-C$30),$A47-C$28)^C$32), TRUE, 0)</f>
        <v>-2300</v>
      </c>
      <c r="D47" s="75" cm="1">
        <f t="array" ref="D47">_xlfn.IFS($A47=0,D$19,$A47&lt;=D$25,D$26,$A47&lt;=D$21,MAX(D$26,D$22+D$23*(D$21-$A47)^D$24),$A47&gt;=D$28,MIN(D$33,D$29+D$31*IF(D$30,MAX(0,$A47-D$30),$A47-D$28)^D$32), TRUE, 0)</f>
        <v>-4024.9999999999995</v>
      </c>
      <c r="E47" s="76" cm="1">
        <f t="array" ref="E47">_xlfn.IFS($A47=0,E$19,$A47&lt;=E$25,E$26,$A47&lt;=E$21,MAX(E$26,E$22+E$23*(E$21-$A47)^E$24),$A47&gt;=E$28,MIN(E$33,E$29+E$31*IF(E$30,MAX(0,$A47-E$30),$A47-E$28)^E$32), TRUE, 0)</f>
        <v>-2012.4999999999998</v>
      </c>
      <c r="F47" s="4"/>
      <c r="G47" s="4"/>
      <c r="H47" s="4"/>
      <c r="K47" s="3"/>
      <c r="L47" s="3"/>
    </row>
    <row r="48" spans="1:12">
      <c r="A48" s="53">
        <v>11</v>
      </c>
      <c r="B48" s="75" cm="1">
        <f t="array" ref="B48">_xlfn.IFS($A48=0,B$19,$A48&lt;=B$25,B$26,$A48&lt;=B$21,MAX(B$26,B$22+B$23*(B$21-$A48)^B$24),$A48&gt;=B$28,MIN(B$33,B$29+B$31*IF(B$30,MAX(0,$A48-B$30),$A48-B$28)^B$32), TRUE, 0)</f>
        <v>-5750</v>
      </c>
      <c r="C48" s="76" cm="1">
        <f t="array" ref="C48">_xlfn.IFS($A48=0,C$19,$A48&lt;=C$25,C$26,$A48&lt;=C$21,MAX(C$26,C$22+C$23*(C$21-$A48)^C$24),$A48&gt;=C$28,MIN(C$33,C$29+C$31*IF(C$30,MAX(0,$A48-C$30),$A48-C$28)^C$32), TRUE, 0)</f>
        <v>-2300</v>
      </c>
      <c r="D48" s="75" cm="1">
        <f t="array" ref="D48">_xlfn.IFS($A48=0,D$19,$A48&lt;=D$25,D$26,$A48&lt;=D$21,MAX(D$26,D$22+D$23*(D$21-$A48)^D$24),$A48&gt;=D$28,MIN(D$33,D$29+D$31*IF(D$30,MAX(0,$A48-D$30),$A48-D$28)^D$32), TRUE, 0)</f>
        <v>-4024.9999999999995</v>
      </c>
      <c r="E48" s="76" cm="1">
        <f t="array" ref="E48">_xlfn.IFS($A48=0,E$19,$A48&lt;=E$25,E$26,$A48&lt;=E$21,MAX(E$26,E$22+E$23*(E$21-$A48)^E$24),$A48&gt;=E$28,MIN(E$33,E$29+E$31*IF(E$30,MAX(0,$A48-E$30),$A48-E$28)^E$32), TRUE, 0)</f>
        <v>-2012.4999999999998</v>
      </c>
      <c r="F48" s="4"/>
      <c r="G48" s="4"/>
      <c r="H48" s="4"/>
      <c r="K48" s="3"/>
      <c r="L48" s="3"/>
    </row>
    <row r="49" spans="1:12">
      <c r="A49" s="53">
        <v>12</v>
      </c>
      <c r="B49" s="75" cm="1">
        <f t="array" ref="B49">_xlfn.IFS($A49=0,B$19,$A49&lt;=B$25,B$26,$A49&lt;=B$21,MAX(B$26,B$22+B$23*(B$21-$A49)^B$24),$A49&gt;=B$28,MIN(B$33,B$29+B$31*IF(B$30,MAX(0,$A49-B$30),$A49-B$28)^B$32), TRUE, 0)</f>
        <v>-5750</v>
      </c>
      <c r="C49" s="76" cm="1">
        <f t="array" ref="C49">_xlfn.IFS($A49=0,C$19,$A49&lt;=C$25,C$26,$A49&lt;=C$21,MAX(C$26,C$22+C$23*(C$21-$A49)^C$24),$A49&gt;=C$28,MIN(C$33,C$29+C$31*IF(C$30,MAX(0,$A49-C$30),$A49-C$28)^C$32), TRUE, 0)</f>
        <v>-2300</v>
      </c>
      <c r="D49" s="75" cm="1">
        <f t="array" ref="D49">_xlfn.IFS($A49=0,D$19,$A49&lt;=D$25,D$26,$A49&lt;=D$21,MAX(D$26,D$22+D$23*(D$21-$A49)^D$24),$A49&gt;=D$28,MIN(D$33,D$29+D$31*IF(D$30,MAX(0,$A49-D$30),$A49-D$28)^D$32), TRUE, 0)</f>
        <v>-4024.9999999999995</v>
      </c>
      <c r="E49" s="76" cm="1">
        <f t="array" ref="E49">_xlfn.IFS($A49=0,E$19,$A49&lt;=E$25,E$26,$A49&lt;=E$21,MAX(E$26,E$22+E$23*(E$21-$A49)^E$24),$A49&gt;=E$28,MIN(E$33,E$29+E$31*IF(E$30,MAX(0,$A49-E$30),$A49-E$28)^E$32), TRUE, 0)</f>
        <v>-2012.4999999999998</v>
      </c>
      <c r="F49" s="4"/>
      <c r="G49" s="4"/>
      <c r="H49" s="4"/>
      <c r="K49" s="3"/>
      <c r="L49" s="3"/>
    </row>
    <row r="50" spans="1:12">
      <c r="A50" s="53">
        <v>13</v>
      </c>
      <c r="B50" s="75" cm="1">
        <f t="array" ref="B50">_xlfn.IFS($A50=0,B$19,$A50&lt;=B$25,B$26,$A50&lt;=B$21,MAX(B$26,B$22+B$23*(B$21-$A50)^B$24),$A50&gt;=B$28,MIN(B$33,B$29+B$31*IF(B$30,MAX(0,$A50-B$30),$A50-B$28)^B$32), TRUE, 0)</f>
        <v>-5750</v>
      </c>
      <c r="C50" s="76" cm="1">
        <f t="array" ref="C50">_xlfn.IFS($A50=0,C$19,$A50&lt;=C$25,C$26,$A50&lt;=C$21,MAX(C$26,C$22+C$23*(C$21-$A50)^C$24),$A50&gt;=C$28,MIN(C$33,C$29+C$31*IF(C$30,MAX(0,$A50-C$30),$A50-C$28)^C$32), TRUE, 0)</f>
        <v>-2300</v>
      </c>
      <c r="D50" s="75" cm="1">
        <f t="array" ref="D50">_xlfn.IFS($A50=0,D$19,$A50&lt;=D$25,D$26,$A50&lt;=D$21,MAX(D$26,D$22+D$23*(D$21-$A50)^D$24),$A50&gt;=D$28,MIN(D$33,D$29+D$31*IF(D$30,MAX(0,$A50-D$30),$A50-D$28)^D$32), TRUE, 0)</f>
        <v>-4024.9999999999995</v>
      </c>
      <c r="E50" s="76" cm="1">
        <f t="array" ref="E50">_xlfn.IFS($A50=0,E$19,$A50&lt;=E$25,E$26,$A50&lt;=E$21,MAX(E$26,E$22+E$23*(E$21-$A50)^E$24),$A50&gt;=E$28,MIN(E$33,E$29+E$31*IF(E$30,MAX(0,$A50-E$30),$A50-E$28)^E$32), TRUE, 0)</f>
        <v>-2012.4999999999998</v>
      </c>
      <c r="F50" s="4"/>
      <c r="G50" s="4"/>
      <c r="H50" s="4"/>
      <c r="K50" s="3"/>
      <c r="L50" s="3"/>
    </row>
    <row r="51" spans="1:12">
      <c r="A51" s="53">
        <v>14</v>
      </c>
      <c r="B51" s="75" cm="1">
        <f t="array" ref="B51">_xlfn.IFS($A51=0,B$19,$A51&lt;=B$25,B$26,$A51&lt;=B$21,MAX(B$26,B$22+B$23*(B$21-$A51)^B$24),$A51&gt;=B$28,MIN(B$33,B$29+B$31*IF(B$30,MAX(0,$A51-B$30),$A51-B$28)^B$32), TRUE, 0)</f>
        <v>-5750</v>
      </c>
      <c r="C51" s="76" cm="1">
        <f t="array" ref="C51">_xlfn.IFS($A51=0,C$19,$A51&lt;=C$25,C$26,$A51&lt;=C$21,MAX(C$26,C$22+C$23*(C$21-$A51)^C$24),$A51&gt;=C$28,MIN(C$33,C$29+C$31*IF(C$30,MAX(0,$A51-C$30),$A51-C$28)^C$32), TRUE, 0)</f>
        <v>-2300</v>
      </c>
      <c r="D51" s="75" cm="1">
        <f t="array" ref="D51">_xlfn.IFS($A51=0,D$19,$A51&lt;=D$25,D$26,$A51&lt;=D$21,MAX(D$26,D$22+D$23*(D$21-$A51)^D$24),$A51&gt;=D$28,MIN(D$33,D$29+D$31*IF(D$30,MAX(0,$A51-D$30),$A51-D$28)^D$32), TRUE, 0)</f>
        <v>-4024.9999999999995</v>
      </c>
      <c r="E51" s="76" cm="1">
        <f t="array" ref="E51">_xlfn.IFS($A51=0,E$19,$A51&lt;=E$25,E$26,$A51&lt;=E$21,MAX(E$26,E$22+E$23*(E$21-$A51)^E$24),$A51&gt;=E$28,MIN(E$33,E$29+E$31*IF(E$30,MAX(0,$A51-E$30),$A51-E$28)^E$32), TRUE, 0)</f>
        <v>-2012.4999999999998</v>
      </c>
      <c r="F51" s="4"/>
      <c r="G51" s="4"/>
      <c r="H51" s="4"/>
      <c r="K51" s="3"/>
      <c r="L51" s="3"/>
    </row>
    <row r="52" spans="1:12">
      <c r="A52" s="53">
        <v>15</v>
      </c>
      <c r="B52" s="75" cm="1">
        <f t="array" ref="B52">_xlfn.IFS($A52=0,B$19,$A52&lt;=B$25,B$26,$A52&lt;=B$21,MAX(B$26,B$22+B$23*(B$21-$A52)^B$24),$A52&gt;=B$28,MIN(B$33,B$29+B$31*IF(B$30,MAX(0,$A52-B$30),$A52-B$28)^B$32), TRUE, 0)</f>
        <v>-5750</v>
      </c>
      <c r="C52" s="76" cm="1">
        <f t="array" ref="C52">_xlfn.IFS($A52=0,C$19,$A52&lt;=C$25,C$26,$A52&lt;=C$21,MAX(C$26,C$22+C$23*(C$21-$A52)^C$24),$A52&gt;=C$28,MIN(C$33,C$29+C$31*IF(C$30,MAX(0,$A52-C$30),$A52-C$28)^C$32), TRUE, 0)</f>
        <v>-2300</v>
      </c>
      <c r="D52" s="75" cm="1">
        <f t="array" ref="D52">_xlfn.IFS($A52=0,D$19,$A52&lt;=D$25,D$26,$A52&lt;=D$21,MAX(D$26,D$22+D$23*(D$21-$A52)^D$24),$A52&gt;=D$28,MIN(D$33,D$29+D$31*IF(D$30,MAX(0,$A52-D$30),$A52-D$28)^D$32), TRUE, 0)</f>
        <v>-4024.9999999999995</v>
      </c>
      <c r="E52" s="76" cm="1">
        <f t="array" ref="E52">_xlfn.IFS($A52=0,E$19,$A52&lt;=E$25,E$26,$A52&lt;=E$21,MAX(E$26,E$22+E$23*(E$21-$A52)^E$24),$A52&gt;=E$28,MIN(E$33,E$29+E$31*IF(E$30,MAX(0,$A52-E$30),$A52-E$28)^E$32), TRUE, 0)</f>
        <v>-2012.4999999999998</v>
      </c>
      <c r="F52" s="4"/>
      <c r="G52" s="4"/>
      <c r="H52" s="4"/>
      <c r="K52" s="3"/>
      <c r="L52" s="3"/>
    </row>
    <row r="53" spans="1:12">
      <c r="A53" s="53">
        <v>16</v>
      </c>
      <c r="B53" s="75" cm="1">
        <f t="array" ref="B53">_xlfn.IFS($A53=0,B$19,$A53&lt;=B$25,B$26,$A53&lt;=B$21,MAX(B$26,B$22+B$23*(B$21-$A53)^B$24),$A53&gt;=B$28,MIN(B$33,B$29+B$31*IF(B$30,MAX(0,$A53-B$30),$A53-B$28)^B$32), TRUE, 0)</f>
        <v>-5750</v>
      </c>
      <c r="C53" s="76" cm="1">
        <f t="array" ref="C53">_xlfn.IFS($A53=0,C$19,$A53&lt;=C$25,C$26,$A53&lt;=C$21,MAX(C$26,C$22+C$23*(C$21-$A53)^C$24),$A53&gt;=C$28,MIN(C$33,C$29+C$31*IF(C$30,MAX(0,$A53-C$30),$A53-C$28)^C$32), TRUE, 0)</f>
        <v>-2300</v>
      </c>
      <c r="D53" s="75" cm="1">
        <f t="array" ref="D53">_xlfn.IFS($A53=0,D$19,$A53&lt;=D$25,D$26,$A53&lt;=D$21,MAX(D$26,D$22+D$23*(D$21-$A53)^D$24),$A53&gt;=D$28,MIN(D$33,D$29+D$31*IF(D$30,MAX(0,$A53-D$30),$A53-D$28)^D$32), TRUE, 0)</f>
        <v>-4024.9999999999995</v>
      </c>
      <c r="E53" s="76" cm="1">
        <f t="array" ref="E53">_xlfn.IFS($A53=0,E$19,$A53&lt;=E$25,E$26,$A53&lt;=E$21,MAX(E$26,E$22+E$23*(E$21-$A53)^E$24),$A53&gt;=E$28,MIN(E$33,E$29+E$31*IF(E$30,MAX(0,$A53-E$30),$A53-E$28)^E$32), TRUE, 0)</f>
        <v>-2012.4999999999998</v>
      </c>
      <c r="F53" s="4"/>
      <c r="G53" s="4"/>
      <c r="H53" s="4"/>
      <c r="K53" s="3"/>
      <c r="L53" s="3"/>
    </row>
    <row r="54" spans="1:12">
      <c r="A54" s="53">
        <v>17</v>
      </c>
      <c r="B54" s="75" cm="1">
        <f t="array" ref="B54">_xlfn.IFS($A54=0,B$19,$A54&lt;=B$25,B$26,$A54&lt;=B$21,MAX(B$26,B$22+B$23*(B$21-$A54)^B$24),$A54&gt;=B$28,MIN(B$33,B$29+B$31*IF(B$30,MAX(0,$A54-B$30),$A54-B$28)^B$32), TRUE, 0)</f>
        <v>-5750</v>
      </c>
      <c r="C54" s="76" cm="1">
        <f t="array" ref="C54">_xlfn.IFS($A54=0,C$19,$A54&lt;=C$25,C$26,$A54&lt;=C$21,MAX(C$26,C$22+C$23*(C$21-$A54)^C$24),$A54&gt;=C$28,MIN(C$33,C$29+C$31*IF(C$30,MAX(0,$A54-C$30),$A54-C$28)^C$32), TRUE, 0)</f>
        <v>-2300</v>
      </c>
      <c r="D54" s="75" cm="1">
        <f t="array" ref="D54">_xlfn.IFS($A54=0,D$19,$A54&lt;=D$25,D$26,$A54&lt;=D$21,MAX(D$26,D$22+D$23*(D$21-$A54)^D$24),$A54&gt;=D$28,MIN(D$33,D$29+D$31*IF(D$30,MAX(0,$A54-D$30),$A54-D$28)^D$32), TRUE, 0)</f>
        <v>-4024.9999999999995</v>
      </c>
      <c r="E54" s="76" cm="1">
        <f t="array" ref="E54">_xlfn.IFS($A54=0,E$19,$A54&lt;=E$25,E$26,$A54&lt;=E$21,MAX(E$26,E$22+E$23*(E$21-$A54)^E$24),$A54&gt;=E$28,MIN(E$33,E$29+E$31*IF(E$30,MAX(0,$A54-E$30),$A54-E$28)^E$32), TRUE, 0)</f>
        <v>-2012.4999999999998</v>
      </c>
      <c r="F54" s="4"/>
      <c r="G54" s="4"/>
      <c r="H54" s="4"/>
      <c r="K54" s="3"/>
      <c r="L54" s="3"/>
    </row>
    <row r="55" spans="1:12">
      <c r="A55" s="53">
        <v>18</v>
      </c>
      <c r="B55" s="75" cm="1">
        <f t="array" ref="B55">_xlfn.IFS($A55=0,B$19,$A55&lt;=B$25,B$26,$A55&lt;=B$21,MAX(B$26,B$22+B$23*(B$21-$A55)^B$24),$A55&gt;=B$28,MIN(B$33,B$29+B$31*IF(B$30,MAX(0,$A55-B$30),$A55-B$28)^B$32), TRUE, 0)</f>
        <v>-5750</v>
      </c>
      <c r="C55" s="76" cm="1">
        <f t="array" ref="C55">_xlfn.IFS($A55=0,C$19,$A55&lt;=C$25,C$26,$A55&lt;=C$21,MAX(C$26,C$22+C$23*(C$21-$A55)^C$24),$A55&gt;=C$28,MIN(C$33,C$29+C$31*IF(C$30,MAX(0,$A55-C$30),$A55-C$28)^C$32), TRUE, 0)</f>
        <v>-2300</v>
      </c>
      <c r="D55" s="75" cm="1">
        <f t="array" ref="D55">_xlfn.IFS($A55=0,D$19,$A55&lt;=D$25,D$26,$A55&lt;=D$21,MAX(D$26,D$22+D$23*(D$21-$A55)^D$24),$A55&gt;=D$28,MIN(D$33,D$29+D$31*IF(D$30,MAX(0,$A55-D$30),$A55-D$28)^D$32), TRUE, 0)</f>
        <v>-4024.9999999999995</v>
      </c>
      <c r="E55" s="76" cm="1">
        <f t="array" ref="E55">_xlfn.IFS($A55=0,E$19,$A55&lt;=E$25,E$26,$A55&lt;=E$21,MAX(E$26,E$22+E$23*(E$21-$A55)^E$24),$A55&gt;=E$28,MIN(E$33,E$29+E$31*IF(E$30,MAX(0,$A55-E$30),$A55-E$28)^E$32), TRUE, 0)</f>
        <v>-2012.4999999999998</v>
      </c>
      <c r="F55" s="4"/>
      <c r="G55" s="4"/>
      <c r="H55" s="4"/>
      <c r="K55" s="3"/>
      <c r="L55" s="3"/>
    </row>
    <row r="56" spans="1:12">
      <c r="A56" s="53">
        <v>19</v>
      </c>
      <c r="B56" s="75" cm="1">
        <f t="array" ref="B56">_xlfn.IFS($A56=0,B$19,$A56&lt;=B$25,B$26,$A56&lt;=B$21,MAX(B$26,B$22+B$23*(B$21-$A56)^B$24),$A56&gt;=B$28,MIN(B$33,B$29+B$31*IF(B$30,MAX(0,$A56-B$30),$A56-B$28)^B$32), TRUE, 0)</f>
        <v>-5750</v>
      </c>
      <c r="C56" s="76" cm="1">
        <f t="array" ref="C56">_xlfn.IFS($A56=0,C$19,$A56&lt;=C$25,C$26,$A56&lt;=C$21,MAX(C$26,C$22+C$23*(C$21-$A56)^C$24),$A56&gt;=C$28,MIN(C$33,C$29+C$31*IF(C$30,MAX(0,$A56-C$30),$A56-C$28)^C$32), TRUE, 0)</f>
        <v>-2300</v>
      </c>
      <c r="D56" s="75" cm="1">
        <f t="array" ref="D56">_xlfn.IFS($A56=0,D$19,$A56&lt;=D$25,D$26,$A56&lt;=D$21,MAX(D$26,D$22+D$23*(D$21-$A56)^D$24),$A56&gt;=D$28,MIN(D$33,D$29+D$31*IF(D$30,MAX(0,$A56-D$30),$A56-D$28)^D$32), TRUE, 0)</f>
        <v>-4024.9999999999995</v>
      </c>
      <c r="E56" s="76" cm="1">
        <f t="array" ref="E56">_xlfn.IFS($A56=0,E$19,$A56&lt;=E$25,E$26,$A56&lt;=E$21,MAX(E$26,E$22+E$23*(E$21-$A56)^E$24),$A56&gt;=E$28,MIN(E$33,E$29+E$31*IF(E$30,MAX(0,$A56-E$30),$A56-E$28)^E$32), TRUE, 0)</f>
        <v>-2012.4999999999998</v>
      </c>
      <c r="F56" s="4"/>
      <c r="G56" s="4"/>
      <c r="H56" s="4"/>
      <c r="K56" s="3"/>
      <c r="L56" s="3"/>
    </row>
    <row r="57" spans="1:12">
      <c r="A57" s="53">
        <v>20</v>
      </c>
      <c r="B57" s="75" cm="1">
        <f t="array" ref="B57">_xlfn.IFS($A57=0,B$19,$A57&lt;=B$25,B$26,$A57&lt;=B$21,MAX(B$26,B$22+B$23*(B$21-$A57)^B$24),$A57&gt;=B$28,MIN(B$33,B$29+B$31*IF(B$30,MAX(0,$A57-B$30),$A57-B$28)^B$32), TRUE, 0)</f>
        <v>-5750</v>
      </c>
      <c r="C57" s="76" cm="1">
        <f t="array" ref="C57">_xlfn.IFS($A57=0,C$19,$A57&lt;=C$25,C$26,$A57&lt;=C$21,MAX(C$26,C$22+C$23*(C$21-$A57)^C$24),$A57&gt;=C$28,MIN(C$33,C$29+C$31*IF(C$30,MAX(0,$A57-C$30),$A57-C$28)^C$32), TRUE, 0)</f>
        <v>-2300</v>
      </c>
      <c r="D57" s="75" cm="1">
        <f t="array" ref="D57">_xlfn.IFS($A57=0,D$19,$A57&lt;=D$25,D$26,$A57&lt;=D$21,MAX(D$26,D$22+D$23*(D$21-$A57)^D$24),$A57&gt;=D$28,MIN(D$33,D$29+D$31*IF(D$30,MAX(0,$A57-D$30),$A57-D$28)^D$32), TRUE, 0)</f>
        <v>-4024.9999999999995</v>
      </c>
      <c r="E57" s="76" cm="1">
        <f t="array" ref="E57">_xlfn.IFS($A57=0,E$19,$A57&lt;=E$25,E$26,$A57&lt;=E$21,MAX(E$26,E$22+E$23*(E$21-$A57)^E$24),$A57&gt;=E$28,MIN(E$33,E$29+E$31*IF(E$30,MAX(0,$A57-E$30),$A57-E$28)^E$32), TRUE, 0)</f>
        <v>-2012.4999999999998</v>
      </c>
      <c r="F57" s="4"/>
      <c r="G57" s="4"/>
      <c r="H57" s="4"/>
      <c r="K57" s="3"/>
      <c r="L57" s="3"/>
    </row>
    <row r="58" spans="1:12">
      <c r="A58" s="53">
        <v>21</v>
      </c>
      <c r="B58" s="75" cm="1">
        <f t="array" ref="B58">_xlfn.IFS($A58=0,B$19,$A58&lt;=B$25,B$26,$A58&lt;=B$21,MAX(B$26,B$22+B$23*(B$21-$A58)^B$24),$A58&gt;=B$28,MIN(B$33,B$29+B$31*IF(B$30,MAX(0,$A58-B$30),$A58-B$28)^B$32), TRUE, 0)</f>
        <v>-5750</v>
      </c>
      <c r="C58" s="76" cm="1">
        <f t="array" ref="C58">_xlfn.IFS($A58=0,C$19,$A58&lt;=C$25,C$26,$A58&lt;=C$21,MAX(C$26,C$22+C$23*(C$21-$A58)^C$24),$A58&gt;=C$28,MIN(C$33,C$29+C$31*IF(C$30,MAX(0,$A58-C$30),$A58-C$28)^C$32), TRUE, 0)</f>
        <v>-2300</v>
      </c>
      <c r="D58" s="75" cm="1">
        <f t="array" ref="D58">_xlfn.IFS($A58=0,D$19,$A58&lt;=D$25,D$26,$A58&lt;=D$21,MAX(D$26,D$22+D$23*(D$21-$A58)^D$24),$A58&gt;=D$28,MIN(D$33,D$29+D$31*IF(D$30,MAX(0,$A58-D$30),$A58-D$28)^D$32), TRUE, 0)</f>
        <v>-4024.9999999999995</v>
      </c>
      <c r="E58" s="76" cm="1">
        <f t="array" ref="E58">_xlfn.IFS($A58=0,E$19,$A58&lt;=E$25,E$26,$A58&lt;=E$21,MAX(E$26,E$22+E$23*(E$21-$A58)^E$24),$A58&gt;=E$28,MIN(E$33,E$29+E$31*IF(E$30,MAX(0,$A58-E$30),$A58-E$28)^E$32), TRUE, 0)</f>
        <v>-2012.4999999999998</v>
      </c>
      <c r="F58" s="4"/>
      <c r="G58" s="4"/>
      <c r="H58" s="4"/>
      <c r="K58" s="3"/>
      <c r="L58" s="3"/>
    </row>
    <row r="59" spans="1:12">
      <c r="A59" s="53">
        <v>22</v>
      </c>
      <c r="B59" s="75" cm="1">
        <f t="array" ref="B59">_xlfn.IFS($A59=0,B$19,$A59&lt;=B$25,B$26,$A59&lt;=B$21,MAX(B$26,B$22+B$23*(B$21-$A59)^B$24),$A59&gt;=B$28,MIN(B$33,B$29+B$31*IF(B$30,MAX(0,$A59-B$30),$A59-B$28)^B$32), TRUE, 0)</f>
        <v>-5750</v>
      </c>
      <c r="C59" s="76" cm="1">
        <f t="array" ref="C59">_xlfn.IFS($A59=0,C$19,$A59&lt;=C$25,C$26,$A59&lt;=C$21,MAX(C$26,C$22+C$23*(C$21-$A59)^C$24),$A59&gt;=C$28,MIN(C$33,C$29+C$31*IF(C$30,MAX(0,$A59-C$30),$A59-C$28)^C$32), TRUE, 0)</f>
        <v>-2300</v>
      </c>
      <c r="D59" s="75" cm="1">
        <f t="array" ref="D59">_xlfn.IFS($A59=0,D$19,$A59&lt;=D$25,D$26,$A59&lt;=D$21,MAX(D$26,D$22+D$23*(D$21-$A59)^D$24),$A59&gt;=D$28,MIN(D$33,D$29+D$31*IF(D$30,MAX(0,$A59-D$30),$A59-D$28)^D$32), TRUE, 0)</f>
        <v>-4024.9999999999995</v>
      </c>
      <c r="E59" s="76" cm="1">
        <f t="array" ref="E59">_xlfn.IFS($A59=0,E$19,$A59&lt;=E$25,E$26,$A59&lt;=E$21,MAX(E$26,E$22+E$23*(E$21-$A59)^E$24),$A59&gt;=E$28,MIN(E$33,E$29+E$31*IF(E$30,MAX(0,$A59-E$30),$A59-E$28)^E$32), TRUE, 0)</f>
        <v>-2012.4999999999998</v>
      </c>
      <c r="F59" s="4"/>
      <c r="G59" s="4"/>
      <c r="H59" s="4"/>
      <c r="K59" s="3"/>
      <c r="L59" s="3"/>
    </row>
    <row r="60" spans="1:12">
      <c r="A60" s="53">
        <v>23</v>
      </c>
      <c r="B60" s="75" cm="1">
        <f t="array" ref="B60">_xlfn.IFS($A60=0,B$19,$A60&lt;=B$25,B$26,$A60&lt;=B$21,MAX(B$26,B$22+B$23*(B$21-$A60)^B$24),$A60&gt;=B$28,MIN(B$33,B$29+B$31*IF(B$30,MAX(0,$A60-B$30),$A60-B$28)^B$32), TRUE, 0)</f>
        <v>-5750</v>
      </c>
      <c r="C60" s="76" cm="1">
        <f t="array" ref="C60">_xlfn.IFS($A60=0,C$19,$A60&lt;=C$25,C$26,$A60&lt;=C$21,MAX(C$26,C$22+C$23*(C$21-$A60)^C$24),$A60&gt;=C$28,MIN(C$33,C$29+C$31*IF(C$30,MAX(0,$A60-C$30),$A60-C$28)^C$32), TRUE, 0)</f>
        <v>-2300</v>
      </c>
      <c r="D60" s="75" cm="1">
        <f t="array" ref="D60">_xlfn.IFS($A60=0,D$19,$A60&lt;=D$25,D$26,$A60&lt;=D$21,MAX(D$26,D$22+D$23*(D$21-$A60)^D$24),$A60&gt;=D$28,MIN(D$33,D$29+D$31*IF(D$30,MAX(0,$A60-D$30),$A60-D$28)^D$32), TRUE, 0)</f>
        <v>-4024.9999999999995</v>
      </c>
      <c r="E60" s="76" cm="1">
        <f t="array" ref="E60">_xlfn.IFS($A60=0,E$19,$A60&lt;=E$25,E$26,$A60&lt;=E$21,MAX(E$26,E$22+E$23*(E$21-$A60)^E$24),$A60&gt;=E$28,MIN(E$33,E$29+E$31*IF(E$30,MAX(0,$A60-E$30),$A60-E$28)^E$32), TRUE, 0)</f>
        <v>-2012.4999999999998</v>
      </c>
      <c r="F60" s="4"/>
      <c r="G60" s="4"/>
      <c r="H60" s="4"/>
      <c r="K60" s="3"/>
      <c r="L60" s="3"/>
    </row>
    <row r="61" spans="1:12">
      <c r="A61" s="53">
        <v>24</v>
      </c>
      <c r="B61" s="75" cm="1">
        <f t="array" ref="B61">_xlfn.IFS($A61=0,B$19,$A61&lt;=B$25,B$26,$A61&lt;=B$21,MAX(B$26,B$22+B$23*(B$21-$A61)^B$24),$A61&gt;=B$28,MIN(B$33,B$29+B$31*IF(B$30,MAX(0,$A61-B$30),$A61-B$28)^B$32), TRUE, 0)</f>
        <v>-5750</v>
      </c>
      <c r="C61" s="76" cm="1">
        <f t="array" ref="C61">_xlfn.IFS($A61=0,C$19,$A61&lt;=C$25,C$26,$A61&lt;=C$21,MAX(C$26,C$22+C$23*(C$21-$A61)^C$24),$A61&gt;=C$28,MIN(C$33,C$29+C$31*IF(C$30,MAX(0,$A61-C$30),$A61-C$28)^C$32), TRUE, 0)</f>
        <v>-2300</v>
      </c>
      <c r="D61" s="75" cm="1">
        <f t="array" ref="D61">_xlfn.IFS($A61=0,D$19,$A61&lt;=D$25,D$26,$A61&lt;=D$21,MAX(D$26,D$22+D$23*(D$21-$A61)^D$24),$A61&gt;=D$28,MIN(D$33,D$29+D$31*IF(D$30,MAX(0,$A61-D$30),$A61-D$28)^D$32), TRUE, 0)</f>
        <v>-4024.9999999999995</v>
      </c>
      <c r="E61" s="76" cm="1">
        <f t="array" ref="E61">_xlfn.IFS($A61=0,E$19,$A61&lt;=E$25,E$26,$A61&lt;=E$21,MAX(E$26,E$22+E$23*(E$21-$A61)^E$24),$A61&gt;=E$28,MIN(E$33,E$29+E$31*IF(E$30,MAX(0,$A61-E$30),$A61-E$28)^E$32), TRUE, 0)</f>
        <v>-2012.4999999999998</v>
      </c>
      <c r="F61" s="4"/>
      <c r="G61" s="4"/>
      <c r="H61" s="4"/>
      <c r="K61" s="3"/>
      <c r="L61" s="3"/>
    </row>
    <row r="62" spans="1:12">
      <c r="A62" s="53">
        <v>25</v>
      </c>
      <c r="B62" s="75" cm="1">
        <f t="array" ref="B62">_xlfn.IFS($A62=0,B$19,$A62&lt;=B$25,B$26,$A62&lt;=B$21,MAX(B$26,B$22+B$23*(B$21-$A62)^B$24),$A62&gt;=B$28,MIN(B$33,B$29+B$31*IF(B$30,MAX(0,$A62-B$30),$A62-B$28)^B$32), TRUE, 0)</f>
        <v>-5750</v>
      </c>
      <c r="C62" s="76" cm="1">
        <f t="array" ref="C62">_xlfn.IFS($A62=0,C$19,$A62&lt;=C$25,C$26,$A62&lt;=C$21,MAX(C$26,C$22+C$23*(C$21-$A62)^C$24),$A62&gt;=C$28,MIN(C$33,C$29+C$31*IF(C$30,MAX(0,$A62-C$30),$A62-C$28)^C$32), TRUE, 0)</f>
        <v>-2300</v>
      </c>
      <c r="D62" s="75" cm="1">
        <f t="array" ref="D62">_xlfn.IFS($A62=0,D$19,$A62&lt;=D$25,D$26,$A62&lt;=D$21,MAX(D$26,D$22+D$23*(D$21-$A62)^D$24),$A62&gt;=D$28,MIN(D$33,D$29+D$31*IF(D$30,MAX(0,$A62-D$30),$A62-D$28)^D$32), TRUE, 0)</f>
        <v>-4024.9999999999995</v>
      </c>
      <c r="E62" s="76" cm="1">
        <f t="array" ref="E62">_xlfn.IFS($A62=0,E$19,$A62&lt;=E$25,E$26,$A62&lt;=E$21,MAX(E$26,E$22+E$23*(E$21-$A62)^E$24),$A62&gt;=E$28,MIN(E$33,E$29+E$31*IF(E$30,MAX(0,$A62-E$30),$A62-E$28)^E$32), TRUE, 0)</f>
        <v>-2012.4999999999998</v>
      </c>
      <c r="F62" s="4"/>
      <c r="G62" s="4"/>
      <c r="H62" s="4"/>
      <c r="K62" s="3"/>
      <c r="L62" s="3"/>
    </row>
    <row r="63" spans="1:12">
      <c r="A63" s="53">
        <v>26</v>
      </c>
      <c r="B63" s="75" cm="1">
        <f t="array" ref="B63">_xlfn.IFS($A63=0,B$19,$A63&lt;=B$25,B$26,$A63&lt;=B$21,MAX(B$26,B$22+B$23*(B$21-$A63)^B$24),$A63&gt;=B$28,MIN(B$33,B$29+B$31*IF(B$30,MAX(0,$A63-B$30),$A63-B$28)^B$32), TRUE, 0)</f>
        <v>-5750</v>
      </c>
      <c r="C63" s="76" cm="1">
        <f t="array" ref="C63">_xlfn.IFS($A63=0,C$19,$A63&lt;=C$25,C$26,$A63&lt;=C$21,MAX(C$26,C$22+C$23*(C$21-$A63)^C$24),$A63&gt;=C$28,MIN(C$33,C$29+C$31*IF(C$30,MAX(0,$A63-C$30),$A63-C$28)^C$32), TRUE, 0)</f>
        <v>-2300</v>
      </c>
      <c r="D63" s="75" cm="1">
        <f t="array" ref="D63">_xlfn.IFS($A63=0,D$19,$A63&lt;=D$25,D$26,$A63&lt;=D$21,MAX(D$26,D$22+D$23*(D$21-$A63)^D$24),$A63&gt;=D$28,MIN(D$33,D$29+D$31*IF(D$30,MAX(0,$A63-D$30),$A63-D$28)^D$32), TRUE, 0)</f>
        <v>-4024.9999999999995</v>
      </c>
      <c r="E63" s="76" cm="1">
        <f t="array" ref="E63">_xlfn.IFS($A63=0,E$19,$A63&lt;=E$25,E$26,$A63&lt;=E$21,MAX(E$26,E$22+E$23*(E$21-$A63)^E$24),$A63&gt;=E$28,MIN(E$33,E$29+E$31*IF(E$30,MAX(0,$A63-E$30),$A63-E$28)^E$32), TRUE, 0)</f>
        <v>-2012.4999999999998</v>
      </c>
      <c r="F63" s="4"/>
      <c r="G63" s="4"/>
      <c r="H63" s="4"/>
      <c r="K63" s="3"/>
      <c r="L63" s="3"/>
    </row>
    <row r="64" spans="1:12">
      <c r="A64" s="53">
        <v>27</v>
      </c>
      <c r="B64" s="75" cm="1">
        <f t="array" ref="B64">_xlfn.IFS($A64=0,B$19,$A64&lt;=B$25,B$26,$A64&lt;=B$21,MAX(B$26,B$22+B$23*(B$21-$A64)^B$24),$A64&gt;=B$28,MIN(B$33,B$29+B$31*IF(B$30,MAX(0,$A64-B$30),$A64-B$28)^B$32), TRUE, 0)</f>
        <v>-5750</v>
      </c>
      <c r="C64" s="76" cm="1">
        <f t="array" ref="C64">_xlfn.IFS($A64=0,C$19,$A64&lt;=C$25,C$26,$A64&lt;=C$21,MAX(C$26,C$22+C$23*(C$21-$A64)^C$24),$A64&gt;=C$28,MIN(C$33,C$29+C$31*IF(C$30,MAX(0,$A64-C$30),$A64-C$28)^C$32), TRUE, 0)</f>
        <v>-2300</v>
      </c>
      <c r="D64" s="75" cm="1">
        <f t="array" ref="D64">_xlfn.IFS($A64=0,D$19,$A64&lt;=D$25,D$26,$A64&lt;=D$21,MAX(D$26,D$22+D$23*(D$21-$A64)^D$24),$A64&gt;=D$28,MIN(D$33,D$29+D$31*IF(D$30,MAX(0,$A64-D$30),$A64-D$28)^D$32), TRUE, 0)</f>
        <v>-4024.9999999999995</v>
      </c>
      <c r="E64" s="76" cm="1">
        <f t="array" ref="E64">_xlfn.IFS($A64=0,E$19,$A64&lt;=E$25,E$26,$A64&lt;=E$21,MAX(E$26,E$22+E$23*(E$21-$A64)^E$24),$A64&gt;=E$28,MIN(E$33,E$29+E$31*IF(E$30,MAX(0,$A64-E$30),$A64-E$28)^E$32), TRUE, 0)</f>
        <v>-2012.4999999999998</v>
      </c>
      <c r="F64" s="4"/>
      <c r="G64" s="4"/>
      <c r="H64" s="4"/>
      <c r="K64" s="3"/>
      <c r="L64" s="3"/>
    </row>
    <row r="65" spans="1:12">
      <c r="A65" s="53">
        <v>28</v>
      </c>
      <c r="B65" s="75" cm="1">
        <f t="array" ref="B65">_xlfn.IFS($A65=0,B$19,$A65&lt;=B$25,B$26,$A65&lt;=B$21,MAX(B$26,B$22+B$23*(B$21-$A65)^B$24),$A65&gt;=B$28,MIN(B$33,B$29+B$31*IF(B$30,MAX(0,$A65-B$30),$A65-B$28)^B$32), TRUE, 0)</f>
        <v>-5750</v>
      </c>
      <c r="C65" s="76" cm="1">
        <f t="array" ref="C65">_xlfn.IFS($A65=0,C$19,$A65&lt;=C$25,C$26,$A65&lt;=C$21,MAX(C$26,C$22+C$23*(C$21-$A65)^C$24),$A65&gt;=C$28,MIN(C$33,C$29+C$31*IF(C$30,MAX(0,$A65-C$30),$A65-C$28)^C$32), TRUE, 0)</f>
        <v>-2300</v>
      </c>
      <c r="D65" s="75" cm="1">
        <f t="array" ref="D65">_xlfn.IFS($A65=0,D$19,$A65&lt;=D$25,D$26,$A65&lt;=D$21,MAX(D$26,D$22+D$23*(D$21-$A65)^D$24),$A65&gt;=D$28,MIN(D$33,D$29+D$31*IF(D$30,MAX(0,$A65-D$30),$A65-D$28)^D$32), TRUE, 0)</f>
        <v>-4024.9999999999995</v>
      </c>
      <c r="E65" s="76" cm="1">
        <f t="array" ref="E65">_xlfn.IFS($A65=0,E$19,$A65&lt;=E$25,E$26,$A65&lt;=E$21,MAX(E$26,E$22+E$23*(E$21-$A65)^E$24),$A65&gt;=E$28,MIN(E$33,E$29+E$31*IF(E$30,MAX(0,$A65-E$30),$A65-E$28)^E$32), TRUE, 0)</f>
        <v>-2012.4999999999998</v>
      </c>
      <c r="F65" s="4"/>
      <c r="G65" s="4"/>
      <c r="H65" s="4"/>
      <c r="K65" s="3"/>
      <c r="L65" s="3"/>
    </row>
    <row r="66" spans="1:12">
      <c r="A66" s="53">
        <v>29</v>
      </c>
      <c r="B66" s="75" cm="1">
        <f t="array" ref="B66">_xlfn.IFS($A66=0,B$19,$A66&lt;=B$25,B$26,$A66&lt;=B$21,MAX(B$26,B$22+B$23*(B$21-$A66)^B$24),$A66&gt;=B$28,MIN(B$33,B$29+B$31*IF(B$30,MAX(0,$A66-B$30),$A66-B$28)^B$32), TRUE, 0)</f>
        <v>-5750</v>
      </c>
      <c r="C66" s="76" cm="1">
        <f t="array" ref="C66">_xlfn.IFS($A66=0,C$19,$A66&lt;=C$25,C$26,$A66&lt;=C$21,MAX(C$26,C$22+C$23*(C$21-$A66)^C$24),$A66&gt;=C$28,MIN(C$33,C$29+C$31*IF(C$30,MAX(0,$A66-C$30),$A66-C$28)^C$32), TRUE, 0)</f>
        <v>-2300</v>
      </c>
      <c r="D66" s="75" cm="1">
        <f t="array" ref="D66">_xlfn.IFS($A66=0,D$19,$A66&lt;=D$25,D$26,$A66&lt;=D$21,MAX(D$26,D$22+D$23*(D$21-$A66)^D$24),$A66&gt;=D$28,MIN(D$33,D$29+D$31*IF(D$30,MAX(0,$A66-D$30),$A66-D$28)^D$32), TRUE, 0)</f>
        <v>-4024.9999999999995</v>
      </c>
      <c r="E66" s="76" cm="1">
        <f t="array" ref="E66">_xlfn.IFS($A66=0,E$19,$A66&lt;=E$25,E$26,$A66&lt;=E$21,MAX(E$26,E$22+E$23*(E$21-$A66)^E$24),$A66&gt;=E$28,MIN(E$33,E$29+E$31*IF(E$30,MAX(0,$A66-E$30),$A66-E$28)^E$32), TRUE, 0)</f>
        <v>-2012.4999999999998</v>
      </c>
      <c r="F66" s="4"/>
      <c r="G66" s="4"/>
      <c r="H66" s="4"/>
      <c r="K66" s="3"/>
      <c r="L66" s="3"/>
    </row>
    <row r="67" spans="1:12">
      <c r="A67" s="53">
        <v>30</v>
      </c>
      <c r="B67" s="75" cm="1">
        <f t="array" ref="B67">_xlfn.IFS($A67=0,B$19,$A67&lt;=B$25,B$26,$A67&lt;=B$21,MAX(B$26,B$22+B$23*(B$21-$A67)^B$24),$A67&gt;=B$28,MIN(B$33,B$29+B$31*IF(B$30,MAX(0,$A67-B$30),$A67-B$28)^B$32), TRUE, 0)</f>
        <v>-5750</v>
      </c>
      <c r="C67" s="76" cm="1">
        <f t="array" ref="C67">_xlfn.IFS($A67=0,C$19,$A67&lt;=C$25,C$26,$A67&lt;=C$21,MAX(C$26,C$22+C$23*(C$21-$A67)^C$24),$A67&gt;=C$28,MIN(C$33,C$29+C$31*IF(C$30,MAX(0,$A67-C$30),$A67-C$28)^C$32), TRUE, 0)</f>
        <v>-2300</v>
      </c>
      <c r="D67" s="75" cm="1">
        <f t="array" ref="D67">_xlfn.IFS($A67=0,D$19,$A67&lt;=D$25,D$26,$A67&lt;=D$21,MAX(D$26,D$22+D$23*(D$21-$A67)^D$24),$A67&gt;=D$28,MIN(D$33,D$29+D$31*IF(D$30,MAX(0,$A67-D$30),$A67-D$28)^D$32), TRUE, 0)</f>
        <v>-4024.9999999999995</v>
      </c>
      <c r="E67" s="76" cm="1">
        <f t="array" ref="E67">_xlfn.IFS($A67=0,E$19,$A67&lt;=E$25,E$26,$A67&lt;=E$21,MAX(E$26,E$22+E$23*(E$21-$A67)^E$24),$A67&gt;=E$28,MIN(E$33,E$29+E$31*IF(E$30,MAX(0,$A67-E$30),$A67-E$28)^E$32), TRUE, 0)</f>
        <v>-2012.4999999999998</v>
      </c>
      <c r="F67" s="4"/>
      <c r="G67" s="4"/>
      <c r="H67" s="4"/>
      <c r="K67" s="3"/>
      <c r="L67" s="3"/>
    </row>
    <row r="68" spans="1:12">
      <c r="A68" s="53">
        <v>31</v>
      </c>
      <c r="B68" s="75" cm="1">
        <f t="array" ref="B68">_xlfn.IFS($A68=0,B$19,$A68&lt;=B$25,B$26,$A68&lt;=B$21,MAX(B$26,B$22+B$23*(B$21-$A68)^B$24),$A68&gt;=B$28,MIN(B$33,B$29+B$31*IF(B$30,MAX(0,$A68-B$30),$A68-B$28)^B$32), TRUE, 0)</f>
        <v>-5750</v>
      </c>
      <c r="C68" s="76" cm="1">
        <f t="array" ref="C68">_xlfn.IFS($A68=0,C$19,$A68&lt;=C$25,C$26,$A68&lt;=C$21,MAX(C$26,C$22+C$23*(C$21-$A68)^C$24),$A68&gt;=C$28,MIN(C$33,C$29+C$31*IF(C$30,MAX(0,$A68-C$30),$A68-C$28)^C$32), TRUE, 0)</f>
        <v>-2300</v>
      </c>
      <c r="D68" s="75" cm="1">
        <f t="array" ref="D68">_xlfn.IFS($A68=0,D$19,$A68&lt;=D$25,D$26,$A68&lt;=D$21,MAX(D$26,D$22+D$23*(D$21-$A68)^D$24),$A68&gt;=D$28,MIN(D$33,D$29+D$31*IF(D$30,MAX(0,$A68-D$30),$A68-D$28)^D$32), TRUE, 0)</f>
        <v>-4024.9999999999995</v>
      </c>
      <c r="E68" s="76" cm="1">
        <f t="array" ref="E68">_xlfn.IFS($A68=0,E$19,$A68&lt;=E$25,E$26,$A68&lt;=E$21,MAX(E$26,E$22+E$23*(E$21-$A68)^E$24),$A68&gt;=E$28,MIN(E$33,E$29+E$31*IF(E$30,MAX(0,$A68-E$30),$A68-E$28)^E$32), TRUE, 0)</f>
        <v>-2012.4999999999998</v>
      </c>
      <c r="F68" s="4"/>
      <c r="G68" s="4"/>
      <c r="H68" s="4"/>
      <c r="K68" s="3"/>
      <c r="L68" s="3"/>
    </row>
    <row r="69" spans="1:12">
      <c r="A69" s="53">
        <v>32</v>
      </c>
      <c r="B69" s="75" cm="1">
        <f t="array" ref="B69">_xlfn.IFS($A69=0,B$19,$A69&lt;=B$25,B$26,$A69&lt;=B$21,MAX(B$26,B$22+B$23*(B$21-$A69)^B$24),$A69&gt;=B$28,MIN(B$33,B$29+B$31*IF(B$30,MAX(0,$A69-B$30),$A69-B$28)^B$32), TRUE, 0)</f>
        <v>-5750</v>
      </c>
      <c r="C69" s="76" cm="1">
        <f t="array" ref="C69">_xlfn.IFS($A69=0,C$19,$A69&lt;=C$25,C$26,$A69&lt;=C$21,MAX(C$26,C$22+C$23*(C$21-$A69)^C$24),$A69&gt;=C$28,MIN(C$33,C$29+C$31*IF(C$30,MAX(0,$A69-C$30),$A69-C$28)^C$32), TRUE, 0)</f>
        <v>-2300</v>
      </c>
      <c r="D69" s="75" cm="1">
        <f t="array" ref="D69">_xlfn.IFS($A69=0,D$19,$A69&lt;=D$25,D$26,$A69&lt;=D$21,MAX(D$26,D$22+D$23*(D$21-$A69)^D$24),$A69&gt;=D$28,MIN(D$33,D$29+D$31*IF(D$30,MAX(0,$A69-D$30),$A69-D$28)^D$32), TRUE, 0)</f>
        <v>-4024.9999999999995</v>
      </c>
      <c r="E69" s="76" cm="1">
        <f t="array" ref="E69">_xlfn.IFS($A69=0,E$19,$A69&lt;=E$25,E$26,$A69&lt;=E$21,MAX(E$26,E$22+E$23*(E$21-$A69)^E$24),$A69&gt;=E$28,MIN(E$33,E$29+E$31*IF(E$30,MAX(0,$A69-E$30),$A69-E$28)^E$32), TRUE, 0)</f>
        <v>-2012.4999999999998</v>
      </c>
      <c r="F69" s="4"/>
      <c r="G69" s="4"/>
      <c r="H69" s="4"/>
      <c r="K69" s="3"/>
      <c r="L69" s="3"/>
    </row>
    <row r="70" spans="1:12">
      <c r="A70" s="53">
        <v>33</v>
      </c>
      <c r="B70" s="75" cm="1">
        <f t="array" ref="B70">_xlfn.IFS($A70=0,B$19,$A70&lt;=B$25,B$26,$A70&lt;=B$21,MAX(B$26,B$22+B$23*(B$21-$A70)^B$24),$A70&gt;=B$28,MIN(B$33,B$29+B$31*IF(B$30,MAX(0,$A70-B$30),$A70-B$28)^B$32), TRUE, 0)</f>
        <v>-5750</v>
      </c>
      <c r="C70" s="76" cm="1">
        <f t="array" ref="C70">_xlfn.IFS($A70=0,C$19,$A70&lt;=C$25,C$26,$A70&lt;=C$21,MAX(C$26,C$22+C$23*(C$21-$A70)^C$24),$A70&gt;=C$28,MIN(C$33,C$29+C$31*IF(C$30,MAX(0,$A70-C$30),$A70-C$28)^C$32), TRUE, 0)</f>
        <v>-2300</v>
      </c>
      <c r="D70" s="75" cm="1">
        <f t="array" ref="D70">_xlfn.IFS($A70=0,D$19,$A70&lt;=D$25,D$26,$A70&lt;=D$21,MAX(D$26,D$22+D$23*(D$21-$A70)^D$24),$A70&gt;=D$28,MIN(D$33,D$29+D$31*IF(D$30,MAX(0,$A70-D$30),$A70-D$28)^D$32), TRUE, 0)</f>
        <v>-4024.9999999999995</v>
      </c>
      <c r="E70" s="76" cm="1">
        <f t="array" ref="E70">_xlfn.IFS($A70=0,E$19,$A70&lt;=E$25,E$26,$A70&lt;=E$21,MAX(E$26,E$22+E$23*(E$21-$A70)^E$24),$A70&gt;=E$28,MIN(E$33,E$29+E$31*IF(E$30,MAX(0,$A70-E$30),$A70-E$28)^E$32), TRUE, 0)</f>
        <v>-2012.4999999999998</v>
      </c>
      <c r="F70" s="4"/>
      <c r="G70" s="4"/>
      <c r="H70" s="4"/>
      <c r="K70" s="3"/>
      <c r="L70" s="3"/>
    </row>
    <row r="71" spans="1:12">
      <c r="A71" s="53">
        <v>34</v>
      </c>
      <c r="B71" s="75" cm="1">
        <f t="array" ref="B71">_xlfn.IFS($A71=0,B$19,$A71&lt;=B$25,B$26,$A71&lt;=B$21,MAX(B$26,B$22+B$23*(B$21-$A71)^B$24),$A71&gt;=B$28,MIN(B$33,B$29+B$31*IF(B$30,MAX(0,$A71-B$30),$A71-B$28)^B$32), TRUE, 0)</f>
        <v>-5750</v>
      </c>
      <c r="C71" s="76" cm="1">
        <f t="array" ref="C71">_xlfn.IFS($A71=0,C$19,$A71&lt;=C$25,C$26,$A71&lt;=C$21,MAX(C$26,C$22+C$23*(C$21-$A71)^C$24),$A71&gt;=C$28,MIN(C$33,C$29+C$31*IF(C$30,MAX(0,$A71-C$30),$A71-C$28)^C$32), TRUE, 0)</f>
        <v>-2300</v>
      </c>
      <c r="D71" s="75" cm="1">
        <f t="array" ref="D71">_xlfn.IFS($A71=0,D$19,$A71&lt;=D$25,D$26,$A71&lt;=D$21,MAX(D$26,D$22+D$23*(D$21-$A71)^D$24),$A71&gt;=D$28,MIN(D$33,D$29+D$31*IF(D$30,MAX(0,$A71-D$30),$A71-D$28)^D$32), TRUE, 0)</f>
        <v>-4024.9999999999995</v>
      </c>
      <c r="E71" s="76" cm="1">
        <f t="array" ref="E71">_xlfn.IFS($A71=0,E$19,$A71&lt;=E$25,E$26,$A71&lt;=E$21,MAX(E$26,E$22+E$23*(E$21-$A71)^E$24),$A71&gt;=E$28,MIN(E$33,E$29+E$31*IF(E$30,MAX(0,$A71-E$30),$A71-E$28)^E$32), TRUE, 0)</f>
        <v>-2012.4999999999998</v>
      </c>
      <c r="F71" s="4"/>
      <c r="G71" s="4"/>
      <c r="H71" s="4"/>
      <c r="K71" s="3"/>
      <c r="L71" s="3"/>
    </row>
    <row r="72" spans="1:12">
      <c r="A72" s="53">
        <v>35</v>
      </c>
      <c r="B72" s="75" cm="1">
        <f t="array" ref="B72">_xlfn.IFS($A72=0,B$19,$A72&lt;=B$25,B$26,$A72&lt;=B$21,MAX(B$26,B$22+B$23*(B$21-$A72)^B$24),$A72&gt;=B$28,MIN(B$33,B$29+B$31*IF(B$30,MAX(0,$A72-B$30),$A72-B$28)^B$32), TRUE, 0)</f>
        <v>-5750</v>
      </c>
      <c r="C72" s="76" cm="1">
        <f t="array" ref="C72">_xlfn.IFS($A72=0,C$19,$A72&lt;=C$25,C$26,$A72&lt;=C$21,MAX(C$26,C$22+C$23*(C$21-$A72)^C$24),$A72&gt;=C$28,MIN(C$33,C$29+C$31*IF(C$30,MAX(0,$A72-C$30),$A72-C$28)^C$32), TRUE, 0)</f>
        <v>-2300</v>
      </c>
      <c r="D72" s="75" cm="1">
        <f t="array" ref="D72">_xlfn.IFS($A72=0,D$19,$A72&lt;=D$25,D$26,$A72&lt;=D$21,MAX(D$26,D$22+D$23*(D$21-$A72)^D$24),$A72&gt;=D$28,MIN(D$33,D$29+D$31*IF(D$30,MAX(0,$A72-D$30),$A72-D$28)^D$32), TRUE, 0)</f>
        <v>-4024.9999999999995</v>
      </c>
      <c r="E72" s="76" cm="1">
        <f t="array" ref="E72">_xlfn.IFS($A72=0,E$19,$A72&lt;=E$25,E$26,$A72&lt;=E$21,MAX(E$26,E$22+E$23*(E$21-$A72)^E$24),$A72&gt;=E$28,MIN(E$33,E$29+E$31*IF(E$30,MAX(0,$A72-E$30),$A72-E$28)^E$32), TRUE, 0)</f>
        <v>-2012.4999999999998</v>
      </c>
      <c r="F72" s="4"/>
      <c r="G72" s="4"/>
      <c r="H72" s="4"/>
      <c r="K72" s="3"/>
      <c r="L72" s="3"/>
    </row>
    <row r="73" spans="1:12">
      <c r="A73" s="53">
        <v>36</v>
      </c>
      <c r="B73" s="75" cm="1">
        <f t="array" ref="B73">_xlfn.IFS($A73=0,B$19,$A73&lt;=B$25,B$26,$A73&lt;=B$21,MAX(B$26,B$22+B$23*(B$21-$A73)^B$24),$A73&gt;=B$28,MIN(B$33,B$29+B$31*IF(B$30,MAX(0,$A73-B$30),$A73-B$28)^B$32), TRUE, 0)</f>
        <v>-5750</v>
      </c>
      <c r="C73" s="76" cm="1">
        <f t="array" ref="C73">_xlfn.IFS($A73=0,C$19,$A73&lt;=C$25,C$26,$A73&lt;=C$21,MAX(C$26,C$22+C$23*(C$21-$A73)^C$24),$A73&gt;=C$28,MIN(C$33,C$29+C$31*IF(C$30,MAX(0,$A73-C$30),$A73-C$28)^C$32), TRUE, 0)</f>
        <v>-2300</v>
      </c>
      <c r="D73" s="75" cm="1">
        <f t="array" ref="D73">_xlfn.IFS($A73=0,D$19,$A73&lt;=D$25,D$26,$A73&lt;=D$21,MAX(D$26,D$22+D$23*(D$21-$A73)^D$24),$A73&gt;=D$28,MIN(D$33,D$29+D$31*IF(D$30,MAX(0,$A73-D$30),$A73-D$28)^D$32), TRUE, 0)</f>
        <v>-4024.9999999999995</v>
      </c>
      <c r="E73" s="76" cm="1">
        <f t="array" ref="E73">_xlfn.IFS($A73=0,E$19,$A73&lt;=E$25,E$26,$A73&lt;=E$21,MAX(E$26,E$22+E$23*(E$21-$A73)^E$24),$A73&gt;=E$28,MIN(E$33,E$29+E$31*IF(E$30,MAX(0,$A73-E$30),$A73-E$28)^E$32), TRUE, 0)</f>
        <v>-2012.4999999999998</v>
      </c>
      <c r="F73" s="4"/>
      <c r="G73" s="4"/>
      <c r="H73" s="4"/>
      <c r="K73" s="3"/>
      <c r="L73" s="3"/>
    </row>
    <row r="74" spans="1:12">
      <c r="A74" s="53">
        <v>37</v>
      </c>
      <c r="B74" s="75" cm="1">
        <f t="array" ref="B74">_xlfn.IFS($A74=0,B$19,$A74&lt;=B$25,B$26,$A74&lt;=B$21,MAX(B$26,B$22+B$23*(B$21-$A74)^B$24),$A74&gt;=B$28,MIN(B$33,B$29+B$31*IF(B$30,MAX(0,$A74-B$30),$A74-B$28)^B$32), TRUE, 0)</f>
        <v>-5750</v>
      </c>
      <c r="C74" s="76" cm="1">
        <f t="array" ref="C74">_xlfn.IFS($A74=0,C$19,$A74&lt;=C$25,C$26,$A74&lt;=C$21,MAX(C$26,C$22+C$23*(C$21-$A74)^C$24),$A74&gt;=C$28,MIN(C$33,C$29+C$31*IF(C$30,MAX(0,$A74-C$30),$A74-C$28)^C$32), TRUE, 0)</f>
        <v>-2300</v>
      </c>
      <c r="D74" s="75" cm="1">
        <f t="array" ref="D74">_xlfn.IFS($A74=0,D$19,$A74&lt;=D$25,D$26,$A74&lt;=D$21,MAX(D$26,D$22+D$23*(D$21-$A74)^D$24),$A74&gt;=D$28,MIN(D$33,D$29+D$31*IF(D$30,MAX(0,$A74-D$30),$A74-D$28)^D$32), TRUE, 0)</f>
        <v>-4024.9999999999995</v>
      </c>
      <c r="E74" s="76" cm="1">
        <f t="array" ref="E74">_xlfn.IFS($A74=0,E$19,$A74&lt;=E$25,E$26,$A74&lt;=E$21,MAX(E$26,E$22+E$23*(E$21-$A74)^E$24),$A74&gt;=E$28,MIN(E$33,E$29+E$31*IF(E$30,MAX(0,$A74-E$30),$A74-E$28)^E$32), TRUE, 0)</f>
        <v>-2012.4999999999998</v>
      </c>
      <c r="F74" s="4"/>
      <c r="G74" s="4"/>
      <c r="H74" s="4"/>
      <c r="K74" s="3"/>
      <c r="L74" s="3"/>
    </row>
    <row r="75" spans="1:12">
      <c r="A75" s="53">
        <v>38</v>
      </c>
      <c r="B75" s="75" cm="1">
        <f t="array" ref="B75">_xlfn.IFS($A75=0,B$19,$A75&lt;=B$25,B$26,$A75&lt;=B$21,MAX(B$26,B$22+B$23*(B$21-$A75)^B$24),$A75&gt;=B$28,MIN(B$33,B$29+B$31*IF(B$30,MAX(0,$A75-B$30),$A75-B$28)^B$32), TRUE, 0)</f>
        <v>-5750</v>
      </c>
      <c r="C75" s="76" cm="1">
        <f t="array" ref="C75">_xlfn.IFS($A75=0,C$19,$A75&lt;=C$25,C$26,$A75&lt;=C$21,MAX(C$26,C$22+C$23*(C$21-$A75)^C$24),$A75&gt;=C$28,MIN(C$33,C$29+C$31*IF(C$30,MAX(0,$A75-C$30),$A75-C$28)^C$32), TRUE, 0)</f>
        <v>-2300</v>
      </c>
      <c r="D75" s="75" cm="1">
        <f t="array" ref="D75">_xlfn.IFS($A75=0,D$19,$A75&lt;=D$25,D$26,$A75&lt;=D$21,MAX(D$26,D$22+D$23*(D$21-$A75)^D$24),$A75&gt;=D$28,MIN(D$33,D$29+D$31*IF(D$30,MAX(0,$A75-D$30),$A75-D$28)^D$32), TRUE, 0)</f>
        <v>-4024.9999999999995</v>
      </c>
      <c r="E75" s="76" cm="1">
        <f t="array" ref="E75">_xlfn.IFS($A75=0,E$19,$A75&lt;=E$25,E$26,$A75&lt;=E$21,MAX(E$26,E$22+E$23*(E$21-$A75)^E$24),$A75&gt;=E$28,MIN(E$33,E$29+E$31*IF(E$30,MAX(0,$A75-E$30),$A75-E$28)^E$32), TRUE, 0)</f>
        <v>-2012.4999999999998</v>
      </c>
      <c r="F75" s="4"/>
      <c r="G75" s="4"/>
      <c r="H75" s="4"/>
      <c r="K75" s="3"/>
      <c r="L75" s="3"/>
    </row>
    <row r="76" spans="1:12">
      <c r="A76" s="53">
        <v>39</v>
      </c>
      <c r="B76" s="75" cm="1">
        <f t="array" ref="B76">_xlfn.IFS($A76=0,B$19,$A76&lt;=B$25,B$26,$A76&lt;=B$21,MAX(B$26,B$22+B$23*(B$21-$A76)^B$24),$A76&gt;=B$28,MIN(B$33,B$29+B$31*IF(B$30,MAX(0,$A76-B$30),$A76-B$28)^B$32), TRUE, 0)</f>
        <v>-5750</v>
      </c>
      <c r="C76" s="76" cm="1">
        <f t="array" ref="C76">_xlfn.IFS($A76=0,C$19,$A76&lt;=C$25,C$26,$A76&lt;=C$21,MAX(C$26,C$22+C$23*(C$21-$A76)^C$24),$A76&gt;=C$28,MIN(C$33,C$29+C$31*IF(C$30,MAX(0,$A76-C$30),$A76-C$28)^C$32), TRUE, 0)</f>
        <v>-2300</v>
      </c>
      <c r="D76" s="75" cm="1">
        <f t="array" ref="D76">_xlfn.IFS($A76=0,D$19,$A76&lt;=D$25,D$26,$A76&lt;=D$21,MAX(D$26,D$22+D$23*(D$21-$A76)^D$24),$A76&gt;=D$28,MIN(D$33,D$29+D$31*IF(D$30,MAX(0,$A76-D$30),$A76-D$28)^D$32), TRUE, 0)</f>
        <v>-4024.9999999999995</v>
      </c>
      <c r="E76" s="76" cm="1">
        <f t="array" ref="E76">_xlfn.IFS($A76=0,E$19,$A76&lt;=E$25,E$26,$A76&lt;=E$21,MAX(E$26,E$22+E$23*(E$21-$A76)^E$24),$A76&gt;=E$28,MIN(E$33,E$29+E$31*IF(E$30,MAX(0,$A76-E$30),$A76-E$28)^E$32), TRUE, 0)</f>
        <v>-2012.4999999999998</v>
      </c>
      <c r="F76" s="4"/>
      <c r="G76" s="4"/>
      <c r="H76" s="4"/>
      <c r="K76" s="3"/>
      <c r="L76" s="3"/>
    </row>
    <row r="77" spans="1:12">
      <c r="A77" s="53">
        <v>40</v>
      </c>
      <c r="B77" s="75" cm="1">
        <f t="array" ref="B77">_xlfn.IFS($A77=0,B$19,$A77&lt;=B$25,B$26,$A77&lt;=B$21,MAX(B$26,B$22+B$23*(B$21-$A77)^B$24),$A77&gt;=B$28,MIN(B$33,B$29+B$31*IF(B$30,MAX(0,$A77-B$30),$A77-B$28)^B$32), TRUE, 0)</f>
        <v>-5750</v>
      </c>
      <c r="C77" s="76" cm="1">
        <f t="array" ref="C77">_xlfn.IFS($A77=0,C$19,$A77&lt;=C$25,C$26,$A77&lt;=C$21,MAX(C$26,C$22+C$23*(C$21-$A77)^C$24),$A77&gt;=C$28,MIN(C$33,C$29+C$31*IF(C$30,MAX(0,$A77-C$30),$A77-C$28)^C$32), TRUE, 0)</f>
        <v>-2300</v>
      </c>
      <c r="D77" s="75" cm="1">
        <f t="array" ref="D77">_xlfn.IFS($A77=0,D$19,$A77&lt;=D$25,D$26,$A77&lt;=D$21,MAX(D$26,D$22+D$23*(D$21-$A77)^D$24),$A77&gt;=D$28,MIN(D$33,D$29+D$31*IF(D$30,MAX(0,$A77-D$30),$A77-D$28)^D$32), TRUE, 0)</f>
        <v>-4024.9999999999995</v>
      </c>
      <c r="E77" s="76" cm="1">
        <f t="array" ref="E77">_xlfn.IFS($A77=0,E$19,$A77&lt;=E$25,E$26,$A77&lt;=E$21,MAX(E$26,E$22+E$23*(E$21-$A77)^E$24),$A77&gt;=E$28,MIN(E$33,E$29+E$31*IF(E$30,MAX(0,$A77-E$30),$A77-E$28)^E$32), TRUE, 0)</f>
        <v>-2012.4999999999998</v>
      </c>
      <c r="F77" s="4"/>
      <c r="G77" s="4"/>
      <c r="H77" s="4"/>
      <c r="K77" s="3"/>
      <c r="L77" s="3"/>
    </row>
    <row r="78" spans="1:12">
      <c r="A78" s="53">
        <v>41</v>
      </c>
      <c r="B78" s="75" cm="1">
        <f t="array" ref="B78">_xlfn.IFS($A78=0,B$19,$A78&lt;=B$25,B$26,$A78&lt;=B$21,MAX(B$26,B$22+B$23*(B$21-$A78)^B$24),$A78&gt;=B$28,MIN(B$33,B$29+B$31*IF(B$30,MAX(0,$A78-B$30),$A78-B$28)^B$32), TRUE, 0)</f>
        <v>-5750</v>
      </c>
      <c r="C78" s="76" cm="1">
        <f t="array" ref="C78">_xlfn.IFS($A78=0,C$19,$A78&lt;=C$25,C$26,$A78&lt;=C$21,MAX(C$26,C$22+C$23*(C$21-$A78)^C$24),$A78&gt;=C$28,MIN(C$33,C$29+C$31*IF(C$30,MAX(0,$A78-C$30),$A78-C$28)^C$32), TRUE, 0)</f>
        <v>-2300</v>
      </c>
      <c r="D78" s="75" cm="1">
        <f t="array" ref="D78">_xlfn.IFS($A78=0,D$19,$A78&lt;=D$25,D$26,$A78&lt;=D$21,MAX(D$26,D$22+D$23*(D$21-$A78)^D$24),$A78&gt;=D$28,MIN(D$33,D$29+D$31*IF(D$30,MAX(0,$A78-D$30),$A78-D$28)^D$32), TRUE, 0)</f>
        <v>-4024.9999999999995</v>
      </c>
      <c r="E78" s="76" cm="1">
        <f t="array" ref="E78">_xlfn.IFS($A78=0,E$19,$A78&lt;=E$25,E$26,$A78&lt;=E$21,MAX(E$26,E$22+E$23*(E$21-$A78)^E$24),$A78&gt;=E$28,MIN(E$33,E$29+E$31*IF(E$30,MAX(0,$A78-E$30),$A78-E$28)^E$32), TRUE, 0)</f>
        <v>-2012.4999999999998</v>
      </c>
      <c r="F78" s="4"/>
      <c r="G78" s="4"/>
      <c r="H78" s="4"/>
      <c r="K78" s="3"/>
      <c r="L78" s="3"/>
    </row>
    <row r="79" spans="1:12">
      <c r="A79" s="53">
        <v>42</v>
      </c>
      <c r="B79" s="75" cm="1">
        <f t="array" ref="B79">_xlfn.IFS($A79=0,B$19,$A79&lt;=B$25,B$26,$A79&lt;=B$21,MAX(B$26,B$22+B$23*(B$21-$A79)^B$24),$A79&gt;=B$28,MIN(B$33,B$29+B$31*IF(B$30,MAX(0,$A79-B$30),$A79-B$28)^B$32), TRUE, 0)</f>
        <v>-5750</v>
      </c>
      <c r="C79" s="76" cm="1">
        <f t="array" ref="C79">_xlfn.IFS($A79=0,C$19,$A79&lt;=C$25,C$26,$A79&lt;=C$21,MAX(C$26,C$22+C$23*(C$21-$A79)^C$24),$A79&gt;=C$28,MIN(C$33,C$29+C$31*IF(C$30,MAX(0,$A79-C$30),$A79-C$28)^C$32), TRUE, 0)</f>
        <v>-2300</v>
      </c>
      <c r="D79" s="75" cm="1">
        <f t="array" ref="D79">_xlfn.IFS($A79=0,D$19,$A79&lt;=D$25,D$26,$A79&lt;=D$21,MAX(D$26,D$22+D$23*(D$21-$A79)^D$24),$A79&gt;=D$28,MIN(D$33,D$29+D$31*IF(D$30,MAX(0,$A79-D$30),$A79-D$28)^D$32), TRUE, 0)</f>
        <v>-4024.9999999999995</v>
      </c>
      <c r="E79" s="76" cm="1">
        <f t="array" ref="E79">_xlfn.IFS($A79=0,E$19,$A79&lt;=E$25,E$26,$A79&lt;=E$21,MAX(E$26,E$22+E$23*(E$21-$A79)^E$24),$A79&gt;=E$28,MIN(E$33,E$29+E$31*IF(E$30,MAX(0,$A79-E$30),$A79-E$28)^E$32), TRUE, 0)</f>
        <v>-2012.4999999999998</v>
      </c>
      <c r="F79" s="4"/>
      <c r="G79" s="4"/>
      <c r="H79" s="4"/>
      <c r="K79" s="3"/>
      <c r="L79" s="3"/>
    </row>
    <row r="80" spans="1:12">
      <c r="A80" s="53">
        <v>43</v>
      </c>
      <c r="B80" s="75" cm="1">
        <f t="array" ref="B80">_xlfn.IFS($A80=0,B$19,$A80&lt;=B$25,B$26,$A80&lt;=B$21,MAX(B$26,B$22+B$23*(B$21-$A80)^B$24),$A80&gt;=B$28,MIN(B$33,B$29+B$31*IF(B$30,MAX(0,$A80-B$30),$A80-B$28)^B$32), TRUE, 0)</f>
        <v>-5750</v>
      </c>
      <c r="C80" s="76" cm="1">
        <f t="array" ref="C80">_xlfn.IFS($A80=0,C$19,$A80&lt;=C$25,C$26,$A80&lt;=C$21,MAX(C$26,C$22+C$23*(C$21-$A80)^C$24),$A80&gt;=C$28,MIN(C$33,C$29+C$31*IF(C$30,MAX(0,$A80-C$30),$A80-C$28)^C$32), TRUE, 0)</f>
        <v>-2300</v>
      </c>
      <c r="D80" s="75" cm="1">
        <f t="array" ref="D80">_xlfn.IFS($A80=0,D$19,$A80&lt;=D$25,D$26,$A80&lt;=D$21,MAX(D$26,D$22+D$23*(D$21-$A80)^D$24),$A80&gt;=D$28,MIN(D$33,D$29+D$31*IF(D$30,MAX(0,$A80-D$30),$A80-D$28)^D$32), TRUE, 0)</f>
        <v>-4024.9999999999995</v>
      </c>
      <c r="E80" s="76" cm="1">
        <f t="array" ref="E80">_xlfn.IFS($A80=0,E$19,$A80&lt;=E$25,E$26,$A80&lt;=E$21,MAX(E$26,E$22+E$23*(E$21-$A80)^E$24),$A80&gt;=E$28,MIN(E$33,E$29+E$31*IF(E$30,MAX(0,$A80-E$30),$A80-E$28)^E$32), TRUE, 0)</f>
        <v>-2012.4999999999998</v>
      </c>
      <c r="F80" s="4"/>
      <c r="G80" s="4"/>
      <c r="H80" s="4"/>
      <c r="K80" s="3"/>
      <c r="L80" s="3"/>
    </row>
    <row r="81" spans="1:12">
      <c r="A81" s="53">
        <v>44</v>
      </c>
      <c r="B81" s="75" cm="1">
        <f t="array" ref="B81">_xlfn.IFS($A81=0,B$19,$A81&lt;=B$25,B$26,$A81&lt;=B$21,MAX(B$26,B$22+B$23*(B$21-$A81)^B$24),$A81&gt;=B$28,MIN(B$33,B$29+B$31*IF(B$30,MAX(0,$A81-B$30),$A81-B$28)^B$32), TRUE, 0)</f>
        <v>-5750</v>
      </c>
      <c r="C81" s="76" cm="1">
        <f t="array" ref="C81">_xlfn.IFS($A81=0,C$19,$A81&lt;=C$25,C$26,$A81&lt;=C$21,MAX(C$26,C$22+C$23*(C$21-$A81)^C$24),$A81&gt;=C$28,MIN(C$33,C$29+C$31*IF(C$30,MAX(0,$A81-C$30),$A81-C$28)^C$32), TRUE, 0)</f>
        <v>-2300</v>
      </c>
      <c r="D81" s="75" cm="1">
        <f t="array" ref="D81">_xlfn.IFS($A81=0,D$19,$A81&lt;=D$25,D$26,$A81&lt;=D$21,MAX(D$26,D$22+D$23*(D$21-$A81)^D$24),$A81&gt;=D$28,MIN(D$33,D$29+D$31*IF(D$30,MAX(0,$A81-D$30),$A81-D$28)^D$32), TRUE, 0)</f>
        <v>-4024.9999999999995</v>
      </c>
      <c r="E81" s="76" cm="1">
        <f t="array" ref="E81">_xlfn.IFS($A81=0,E$19,$A81&lt;=E$25,E$26,$A81&lt;=E$21,MAX(E$26,E$22+E$23*(E$21-$A81)^E$24),$A81&gt;=E$28,MIN(E$33,E$29+E$31*IF(E$30,MAX(0,$A81-E$30),$A81-E$28)^E$32), TRUE, 0)</f>
        <v>-2012.4999999999998</v>
      </c>
      <c r="F81" s="4"/>
      <c r="G81" s="4"/>
      <c r="H81" s="4"/>
      <c r="K81" s="3"/>
      <c r="L81" s="3"/>
    </row>
    <row r="82" spans="1:12">
      <c r="A82" s="53">
        <v>45</v>
      </c>
      <c r="B82" s="75" cm="1">
        <f t="array" ref="B82">_xlfn.IFS($A82=0,B$19,$A82&lt;=B$25,B$26,$A82&lt;=B$21,MAX(B$26,B$22+B$23*(B$21-$A82)^B$24),$A82&gt;=B$28,MIN(B$33,B$29+B$31*IF(B$30,MAX(0,$A82-B$30),$A82-B$28)^B$32), TRUE, 0)</f>
        <v>-5750</v>
      </c>
      <c r="C82" s="76" cm="1">
        <f t="array" ref="C82">_xlfn.IFS($A82=0,C$19,$A82&lt;=C$25,C$26,$A82&lt;=C$21,MAX(C$26,C$22+C$23*(C$21-$A82)^C$24),$A82&gt;=C$28,MIN(C$33,C$29+C$31*IF(C$30,MAX(0,$A82-C$30),$A82-C$28)^C$32), TRUE, 0)</f>
        <v>-2300</v>
      </c>
      <c r="D82" s="75" cm="1">
        <f t="array" ref="D82">_xlfn.IFS($A82=0,D$19,$A82&lt;=D$25,D$26,$A82&lt;=D$21,MAX(D$26,D$22+D$23*(D$21-$A82)^D$24),$A82&gt;=D$28,MIN(D$33,D$29+D$31*IF(D$30,MAX(0,$A82-D$30),$A82-D$28)^D$32), TRUE, 0)</f>
        <v>-4024.9999999999995</v>
      </c>
      <c r="E82" s="76" cm="1">
        <f t="array" ref="E82">_xlfn.IFS($A82=0,E$19,$A82&lt;=E$25,E$26,$A82&lt;=E$21,MAX(E$26,E$22+E$23*(E$21-$A82)^E$24),$A82&gt;=E$28,MIN(E$33,E$29+E$31*IF(E$30,MAX(0,$A82-E$30),$A82-E$28)^E$32), TRUE, 0)</f>
        <v>-2012.4999999999998</v>
      </c>
      <c r="F82" s="4"/>
      <c r="G82" s="4"/>
      <c r="H82" s="4"/>
      <c r="K82" s="3"/>
      <c r="L82" s="3"/>
    </row>
    <row r="83" spans="1:12">
      <c r="A83" s="53">
        <v>46</v>
      </c>
      <c r="B83" s="75" cm="1">
        <f t="array" ref="B83">_xlfn.IFS($A83=0,B$19,$A83&lt;=B$25,B$26,$A83&lt;=B$21,MAX(B$26,B$22+B$23*(B$21-$A83)^B$24),$A83&gt;=B$28,MIN(B$33,B$29+B$31*IF(B$30,MAX(0,$A83-B$30),$A83-B$28)^B$32), TRUE, 0)</f>
        <v>-5750</v>
      </c>
      <c r="C83" s="76" cm="1">
        <f t="array" ref="C83">_xlfn.IFS($A83=0,C$19,$A83&lt;=C$25,C$26,$A83&lt;=C$21,MAX(C$26,C$22+C$23*(C$21-$A83)^C$24),$A83&gt;=C$28,MIN(C$33,C$29+C$31*IF(C$30,MAX(0,$A83-C$30),$A83-C$28)^C$32), TRUE, 0)</f>
        <v>-2300</v>
      </c>
      <c r="D83" s="75" cm="1">
        <f t="array" ref="D83">_xlfn.IFS($A83=0,D$19,$A83&lt;=D$25,D$26,$A83&lt;=D$21,MAX(D$26,D$22+D$23*(D$21-$A83)^D$24),$A83&gt;=D$28,MIN(D$33,D$29+D$31*IF(D$30,MAX(0,$A83-D$30),$A83-D$28)^D$32), TRUE, 0)</f>
        <v>-4024.9999999999995</v>
      </c>
      <c r="E83" s="76" cm="1">
        <f t="array" ref="E83">_xlfn.IFS($A83=0,E$19,$A83&lt;=E$25,E$26,$A83&lt;=E$21,MAX(E$26,E$22+E$23*(E$21-$A83)^E$24),$A83&gt;=E$28,MIN(E$33,E$29+E$31*IF(E$30,MAX(0,$A83-E$30),$A83-E$28)^E$32), TRUE, 0)</f>
        <v>-2012.4999999999998</v>
      </c>
      <c r="F83" s="4"/>
      <c r="G83" s="4"/>
      <c r="H83" s="4"/>
      <c r="K83" s="3"/>
      <c r="L83" s="3"/>
    </row>
    <row r="84" spans="1:12">
      <c r="A84" s="53">
        <v>47</v>
      </c>
      <c r="B84" s="75" cm="1">
        <f t="array" ref="B84">_xlfn.IFS($A84=0,B$19,$A84&lt;=B$25,B$26,$A84&lt;=B$21,MAX(B$26,B$22+B$23*(B$21-$A84)^B$24),$A84&gt;=B$28,MIN(B$33,B$29+B$31*IF(B$30,MAX(0,$A84-B$30),$A84-B$28)^B$32), TRUE, 0)</f>
        <v>-5750</v>
      </c>
      <c r="C84" s="76" cm="1">
        <f t="array" ref="C84">_xlfn.IFS($A84=0,C$19,$A84&lt;=C$25,C$26,$A84&lt;=C$21,MAX(C$26,C$22+C$23*(C$21-$A84)^C$24),$A84&gt;=C$28,MIN(C$33,C$29+C$31*IF(C$30,MAX(0,$A84-C$30),$A84-C$28)^C$32), TRUE, 0)</f>
        <v>-2300</v>
      </c>
      <c r="D84" s="75" cm="1">
        <f t="array" ref="D84">_xlfn.IFS($A84=0,D$19,$A84&lt;=D$25,D$26,$A84&lt;=D$21,MAX(D$26,D$22+D$23*(D$21-$A84)^D$24),$A84&gt;=D$28,MIN(D$33,D$29+D$31*IF(D$30,MAX(0,$A84-D$30),$A84-D$28)^D$32), TRUE, 0)</f>
        <v>-4024.9999999999995</v>
      </c>
      <c r="E84" s="76" cm="1">
        <f t="array" ref="E84">_xlfn.IFS($A84=0,E$19,$A84&lt;=E$25,E$26,$A84&lt;=E$21,MAX(E$26,E$22+E$23*(E$21-$A84)^E$24),$A84&gt;=E$28,MIN(E$33,E$29+E$31*IF(E$30,MAX(0,$A84-E$30),$A84-E$28)^E$32), TRUE, 0)</f>
        <v>-2012.4999999999998</v>
      </c>
      <c r="F84" s="4"/>
      <c r="G84" s="4"/>
      <c r="H84" s="4"/>
      <c r="K84" s="3"/>
      <c r="L84" s="3"/>
    </row>
    <row r="85" spans="1:12">
      <c r="A85" s="53">
        <v>48</v>
      </c>
      <c r="B85" s="75" cm="1">
        <f t="array" ref="B85">_xlfn.IFS($A85=0,B$19,$A85&lt;=B$25,B$26,$A85&lt;=B$21,MAX(B$26,B$22+B$23*(B$21-$A85)^B$24),$A85&gt;=B$28,MIN(B$33,B$29+B$31*IF(B$30,MAX(0,$A85-B$30),$A85-B$28)^B$32), TRUE, 0)</f>
        <v>-5750</v>
      </c>
      <c r="C85" s="76" cm="1">
        <f t="array" ref="C85">_xlfn.IFS($A85=0,C$19,$A85&lt;=C$25,C$26,$A85&lt;=C$21,MAX(C$26,C$22+C$23*(C$21-$A85)^C$24),$A85&gt;=C$28,MIN(C$33,C$29+C$31*IF(C$30,MAX(0,$A85-C$30),$A85-C$28)^C$32), TRUE, 0)</f>
        <v>-2300</v>
      </c>
      <c r="D85" s="75" cm="1">
        <f t="array" ref="D85">_xlfn.IFS($A85=0,D$19,$A85&lt;=D$25,D$26,$A85&lt;=D$21,MAX(D$26,D$22+D$23*(D$21-$A85)^D$24),$A85&gt;=D$28,MIN(D$33,D$29+D$31*IF(D$30,MAX(0,$A85-D$30),$A85-D$28)^D$32), TRUE, 0)</f>
        <v>-4024.9999999999995</v>
      </c>
      <c r="E85" s="76" cm="1">
        <f t="array" ref="E85">_xlfn.IFS($A85=0,E$19,$A85&lt;=E$25,E$26,$A85&lt;=E$21,MAX(E$26,E$22+E$23*(E$21-$A85)^E$24),$A85&gt;=E$28,MIN(E$33,E$29+E$31*IF(E$30,MAX(0,$A85-E$30),$A85-E$28)^E$32), TRUE, 0)</f>
        <v>-2012.4999999999998</v>
      </c>
      <c r="F85" s="4"/>
      <c r="G85" s="4"/>
      <c r="H85" s="4"/>
      <c r="K85" s="3"/>
      <c r="L85" s="3"/>
    </row>
    <row r="86" spans="1:12">
      <c r="A86" s="53">
        <v>49</v>
      </c>
      <c r="B86" s="75" cm="1">
        <f t="array" ref="B86">_xlfn.IFS($A86=0,B$19,$A86&lt;=B$25,B$26,$A86&lt;=B$21,MAX(B$26,B$22+B$23*(B$21-$A86)^B$24),$A86&gt;=B$28,MIN(B$33,B$29+B$31*IF(B$30,MAX(0,$A86-B$30),$A86-B$28)^B$32), TRUE, 0)</f>
        <v>-5750</v>
      </c>
      <c r="C86" s="76" cm="1">
        <f t="array" ref="C86">_xlfn.IFS($A86=0,C$19,$A86&lt;=C$25,C$26,$A86&lt;=C$21,MAX(C$26,C$22+C$23*(C$21-$A86)^C$24),$A86&gt;=C$28,MIN(C$33,C$29+C$31*IF(C$30,MAX(0,$A86-C$30),$A86-C$28)^C$32), TRUE, 0)</f>
        <v>-2300</v>
      </c>
      <c r="D86" s="75" cm="1">
        <f t="array" ref="D86">_xlfn.IFS($A86=0,D$19,$A86&lt;=D$25,D$26,$A86&lt;=D$21,MAX(D$26,D$22+D$23*(D$21-$A86)^D$24),$A86&gt;=D$28,MIN(D$33,D$29+D$31*IF(D$30,MAX(0,$A86-D$30),$A86-D$28)^D$32), TRUE, 0)</f>
        <v>-4024.9999999999995</v>
      </c>
      <c r="E86" s="76" cm="1">
        <f t="array" ref="E86">_xlfn.IFS($A86=0,E$19,$A86&lt;=E$25,E$26,$A86&lt;=E$21,MAX(E$26,E$22+E$23*(E$21-$A86)^E$24),$A86&gt;=E$28,MIN(E$33,E$29+E$31*IF(E$30,MAX(0,$A86-E$30),$A86-E$28)^E$32), TRUE, 0)</f>
        <v>-2012.4999999999998</v>
      </c>
      <c r="F86" s="4"/>
      <c r="G86" s="4"/>
      <c r="H86" s="4"/>
      <c r="K86" s="3"/>
      <c r="L86" s="3"/>
    </row>
    <row r="87" spans="1:12">
      <c r="A87" s="53">
        <v>50</v>
      </c>
      <c r="B87" s="75" cm="1">
        <f t="array" ref="B87">_xlfn.IFS($A87=0,B$19,$A87&lt;=B$25,B$26,$A87&lt;=B$21,MAX(B$26,B$22+B$23*(B$21-$A87)^B$24),$A87&gt;=B$28,MIN(B$33,B$29+B$31*IF(B$30,MAX(0,$A87-B$30),$A87-B$28)^B$32), TRUE, 0)</f>
        <v>-5750</v>
      </c>
      <c r="C87" s="76" cm="1">
        <f t="array" ref="C87">_xlfn.IFS($A87=0,C$19,$A87&lt;=C$25,C$26,$A87&lt;=C$21,MAX(C$26,C$22+C$23*(C$21-$A87)^C$24),$A87&gt;=C$28,MIN(C$33,C$29+C$31*IF(C$30,MAX(0,$A87-C$30),$A87-C$28)^C$32), TRUE, 0)</f>
        <v>-2300</v>
      </c>
      <c r="D87" s="75" cm="1">
        <f t="array" ref="D87">_xlfn.IFS($A87=0,D$19,$A87&lt;=D$25,D$26,$A87&lt;=D$21,MAX(D$26,D$22+D$23*(D$21-$A87)^D$24),$A87&gt;=D$28,MIN(D$33,D$29+D$31*IF(D$30,MAX(0,$A87-D$30),$A87-D$28)^D$32), TRUE, 0)</f>
        <v>-4024.9999999999995</v>
      </c>
      <c r="E87" s="76" cm="1">
        <f t="array" ref="E87">_xlfn.IFS($A87=0,E$19,$A87&lt;=E$25,E$26,$A87&lt;=E$21,MAX(E$26,E$22+E$23*(E$21-$A87)^E$24),$A87&gt;=E$28,MIN(E$33,E$29+E$31*IF(E$30,MAX(0,$A87-E$30),$A87-E$28)^E$32), TRUE, 0)</f>
        <v>-2012.4999999999998</v>
      </c>
      <c r="F87" s="4"/>
      <c r="G87" s="4"/>
      <c r="H87" s="4"/>
      <c r="K87" s="3"/>
      <c r="L87" s="3"/>
    </row>
    <row r="88" spans="1:12">
      <c r="A88" s="53">
        <v>51</v>
      </c>
      <c r="B88" s="75" cm="1">
        <f t="array" ref="B88">_xlfn.IFS($A88=0,B$19,$A88&lt;=B$25,B$26,$A88&lt;=B$21,MAX(B$26,B$22+B$23*(B$21-$A88)^B$24),$A88&gt;=B$28,MIN(B$33,B$29+B$31*IF(B$30,MAX(0,$A88-B$30),$A88-B$28)^B$32), TRUE, 0)</f>
        <v>-5750</v>
      </c>
      <c r="C88" s="76" cm="1">
        <f t="array" ref="C88">_xlfn.IFS($A88=0,C$19,$A88&lt;=C$25,C$26,$A88&lt;=C$21,MAX(C$26,C$22+C$23*(C$21-$A88)^C$24),$A88&gt;=C$28,MIN(C$33,C$29+C$31*IF(C$30,MAX(0,$A88-C$30),$A88-C$28)^C$32), TRUE, 0)</f>
        <v>-2300</v>
      </c>
      <c r="D88" s="75" cm="1">
        <f t="array" ref="D88">_xlfn.IFS($A88=0,D$19,$A88&lt;=D$25,D$26,$A88&lt;=D$21,MAX(D$26,D$22+D$23*(D$21-$A88)^D$24),$A88&gt;=D$28,MIN(D$33,D$29+D$31*IF(D$30,MAX(0,$A88-D$30),$A88-D$28)^D$32), TRUE, 0)</f>
        <v>-4024.9999999999995</v>
      </c>
      <c r="E88" s="76" cm="1">
        <f t="array" ref="E88">_xlfn.IFS($A88=0,E$19,$A88&lt;=E$25,E$26,$A88&lt;=E$21,MAX(E$26,E$22+E$23*(E$21-$A88)^E$24),$A88&gt;=E$28,MIN(E$33,E$29+E$31*IF(E$30,MAX(0,$A88-E$30),$A88-E$28)^E$32), TRUE, 0)</f>
        <v>-2012.4999999999998</v>
      </c>
      <c r="F88" s="4"/>
      <c r="G88" s="4"/>
      <c r="H88" s="4"/>
      <c r="K88" s="3"/>
      <c r="L88" s="3"/>
    </row>
    <row r="89" spans="1:12">
      <c r="A89" s="53">
        <v>52</v>
      </c>
      <c r="B89" s="75" cm="1">
        <f t="array" ref="B89">_xlfn.IFS($A89=0,B$19,$A89&lt;=B$25,B$26,$A89&lt;=B$21,MAX(B$26,B$22+B$23*(B$21-$A89)^B$24),$A89&gt;=B$28,MIN(B$33,B$29+B$31*IF(B$30,MAX(0,$A89-B$30),$A89-B$28)^B$32), TRUE, 0)</f>
        <v>-5750</v>
      </c>
      <c r="C89" s="76" cm="1">
        <f t="array" ref="C89">_xlfn.IFS($A89=0,C$19,$A89&lt;=C$25,C$26,$A89&lt;=C$21,MAX(C$26,C$22+C$23*(C$21-$A89)^C$24),$A89&gt;=C$28,MIN(C$33,C$29+C$31*IF(C$30,MAX(0,$A89-C$30),$A89-C$28)^C$32), TRUE, 0)</f>
        <v>-2300</v>
      </c>
      <c r="D89" s="75" cm="1">
        <f t="array" ref="D89">_xlfn.IFS($A89=0,D$19,$A89&lt;=D$25,D$26,$A89&lt;=D$21,MAX(D$26,D$22+D$23*(D$21-$A89)^D$24),$A89&gt;=D$28,MIN(D$33,D$29+D$31*IF(D$30,MAX(0,$A89-D$30),$A89-D$28)^D$32), TRUE, 0)</f>
        <v>-4024.9999999999995</v>
      </c>
      <c r="E89" s="76" cm="1">
        <f t="array" ref="E89">_xlfn.IFS($A89=0,E$19,$A89&lt;=E$25,E$26,$A89&lt;=E$21,MAX(E$26,E$22+E$23*(E$21-$A89)^E$24),$A89&gt;=E$28,MIN(E$33,E$29+E$31*IF(E$30,MAX(0,$A89-E$30),$A89-E$28)^E$32), TRUE, 0)</f>
        <v>-2012.4999999999998</v>
      </c>
      <c r="F89" s="4"/>
      <c r="G89" s="4"/>
      <c r="H89" s="4"/>
      <c r="K89" s="3"/>
      <c r="L89" s="3"/>
    </row>
    <row r="90" spans="1:12">
      <c r="A90" s="53">
        <v>53</v>
      </c>
      <c r="B90" s="75" cm="1">
        <f t="array" ref="B90">_xlfn.IFS($A90=0,B$19,$A90&lt;=B$25,B$26,$A90&lt;=B$21,MAX(B$26,B$22+B$23*(B$21-$A90)^B$24),$A90&gt;=B$28,MIN(B$33,B$29+B$31*IF(B$30,MAX(0,$A90-B$30),$A90-B$28)^B$32), TRUE, 0)</f>
        <v>-5750</v>
      </c>
      <c r="C90" s="76" cm="1">
        <f t="array" ref="C90">_xlfn.IFS($A90=0,C$19,$A90&lt;=C$25,C$26,$A90&lt;=C$21,MAX(C$26,C$22+C$23*(C$21-$A90)^C$24),$A90&gt;=C$28,MIN(C$33,C$29+C$31*IF(C$30,MAX(0,$A90-C$30),$A90-C$28)^C$32), TRUE, 0)</f>
        <v>-2300</v>
      </c>
      <c r="D90" s="75" cm="1">
        <f t="array" ref="D90">_xlfn.IFS($A90=0,D$19,$A90&lt;=D$25,D$26,$A90&lt;=D$21,MAX(D$26,D$22+D$23*(D$21-$A90)^D$24),$A90&gt;=D$28,MIN(D$33,D$29+D$31*IF(D$30,MAX(0,$A90-D$30),$A90-D$28)^D$32), TRUE, 0)</f>
        <v>-4024.9999999999995</v>
      </c>
      <c r="E90" s="76" cm="1">
        <f t="array" ref="E90">_xlfn.IFS($A90=0,E$19,$A90&lt;=E$25,E$26,$A90&lt;=E$21,MAX(E$26,E$22+E$23*(E$21-$A90)^E$24),$A90&gt;=E$28,MIN(E$33,E$29+E$31*IF(E$30,MAX(0,$A90-E$30),$A90-E$28)^E$32), TRUE, 0)</f>
        <v>-2012.4999999999998</v>
      </c>
      <c r="F90" s="4"/>
      <c r="G90" s="4"/>
      <c r="H90" s="4"/>
      <c r="K90" s="3"/>
      <c r="L90" s="3"/>
    </row>
    <row r="91" spans="1:12">
      <c r="A91" s="53">
        <v>54</v>
      </c>
      <c r="B91" s="75" cm="1">
        <f t="array" ref="B91">_xlfn.IFS($A91=0,B$19,$A91&lt;=B$25,B$26,$A91&lt;=B$21,MAX(B$26,B$22+B$23*(B$21-$A91)^B$24),$A91&gt;=B$28,MIN(B$33,B$29+B$31*IF(B$30,MAX(0,$A91-B$30),$A91-B$28)^B$32), TRUE, 0)</f>
        <v>-5750</v>
      </c>
      <c r="C91" s="76" cm="1">
        <f t="array" ref="C91">_xlfn.IFS($A91=0,C$19,$A91&lt;=C$25,C$26,$A91&lt;=C$21,MAX(C$26,C$22+C$23*(C$21-$A91)^C$24),$A91&gt;=C$28,MIN(C$33,C$29+C$31*IF(C$30,MAX(0,$A91-C$30),$A91-C$28)^C$32), TRUE, 0)</f>
        <v>-2300</v>
      </c>
      <c r="D91" s="75" cm="1">
        <f t="array" ref="D91">_xlfn.IFS($A91=0,D$19,$A91&lt;=D$25,D$26,$A91&lt;=D$21,MAX(D$26,D$22+D$23*(D$21-$A91)^D$24),$A91&gt;=D$28,MIN(D$33,D$29+D$31*IF(D$30,MAX(0,$A91-D$30),$A91-D$28)^D$32), TRUE, 0)</f>
        <v>-4024.9999999999995</v>
      </c>
      <c r="E91" s="76" cm="1">
        <f t="array" ref="E91">_xlfn.IFS($A91=0,E$19,$A91&lt;=E$25,E$26,$A91&lt;=E$21,MAX(E$26,E$22+E$23*(E$21-$A91)^E$24),$A91&gt;=E$28,MIN(E$33,E$29+E$31*IF(E$30,MAX(0,$A91-E$30),$A91-E$28)^E$32), TRUE, 0)</f>
        <v>-2012.4999999999998</v>
      </c>
      <c r="F91" s="4"/>
      <c r="G91" s="4"/>
      <c r="H91" s="4"/>
      <c r="K91" s="3"/>
      <c r="L91" s="3"/>
    </row>
    <row r="92" spans="1:12">
      <c r="A92" s="53">
        <v>55</v>
      </c>
      <c r="B92" s="75" cm="1">
        <f t="array" ref="B92">_xlfn.IFS($A92=0,B$19,$A92&lt;=B$25,B$26,$A92&lt;=B$21,MAX(B$26,B$22+B$23*(B$21-$A92)^B$24),$A92&gt;=B$28,MIN(B$33,B$29+B$31*IF(B$30,MAX(0,$A92-B$30),$A92-B$28)^B$32), TRUE, 0)</f>
        <v>-5750</v>
      </c>
      <c r="C92" s="76" cm="1">
        <f t="array" ref="C92">_xlfn.IFS($A92=0,C$19,$A92&lt;=C$25,C$26,$A92&lt;=C$21,MAX(C$26,C$22+C$23*(C$21-$A92)^C$24),$A92&gt;=C$28,MIN(C$33,C$29+C$31*IF(C$30,MAX(0,$A92-C$30),$A92-C$28)^C$32), TRUE, 0)</f>
        <v>-2300</v>
      </c>
      <c r="D92" s="75" cm="1">
        <f t="array" ref="D92">_xlfn.IFS($A92=0,D$19,$A92&lt;=D$25,D$26,$A92&lt;=D$21,MAX(D$26,D$22+D$23*(D$21-$A92)^D$24),$A92&gt;=D$28,MIN(D$33,D$29+D$31*IF(D$30,MAX(0,$A92-D$30),$A92-D$28)^D$32), TRUE, 0)</f>
        <v>-4024.9999999999995</v>
      </c>
      <c r="E92" s="76" cm="1">
        <f t="array" ref="E92">_xlfn.IFS($A92=0,E$19,$A92&lt;=E$25,E$26,$A92&lt;=E$21,MAX(E$26,E$22+E$23*(E$21-$A92)^E$24),$A92&gt;=E$28,MIN(E$33,E$29+E$31*IF(E$30,MAX(0,$A92-E$30),$A92-E$28)^E$32), TRUE, 0)</f>
        <v>-2012.4999999999998</v>
      </c>
      <c r="F92" s="4"/>
      <c r="G92" s="4"/>
      <c r="H92" s="4"/>
      <c r="K92" s="3"/>
      <c r="L92" s="3"/>
    </row>
    <row r="93" spans="1:12">
      <c r="A93" s="53">
        <v>56</v>
      </c>
      <c r="B93" s="75" cm="1">
        <f t="array" ref="B93">_xlfn.IFS($A93=0,B$19,$A93&lt;=B$25,B$26,$A93&lt;=B$21,MAX(B$26,B$22+B$23*(B$21-$A93)^B$24),$A93&gt;=B$28,MIN(B$33,B$29+B$31*IF(B$30,MAX(0,$A93-B$30),$A93-B$28)^B$32), TRUE, 0)</f>
        <v>-5750</v>
      </c>
      <c r="C93" s="76" cm="1">
        <f t="array" ref="C93">_xlfn.IFS($A93=0,C$19,$A93&lt;=C$25,C$26,$A93&lt;=C$21,MAX(C$26,C$22+C$23*(C$21-$A93)^C$24),$A93&gt;=C$28,MIN(C$33,C$29+C$31*IF(C$30,MAX(0,$A93-C$30),$A93-C$28)^C$32), TRUE, 0)</f>
        <v>-2300</v>
      </c>
      <c r="D93" s="75" cm="1">
        <f t="array" ref="D93">_xlfn.IFS($A93=0,D$19,$A93&lt;=D$25,D$26,$A93&lt;=D$21,MAX(D$26,D$22+D$23*(D$21-$A93)^D$24),$A93&gt;=D$28,MIN(D$33,D$29+D$31*IF(D$30,MAX(0,$A93-D$30),$A93-D$28)^D$32), TRUE, 0)</f>
        <v>-4024.9999999999995</v>
      </c>
      <c r="E93" s="76" cm="1">
        <f t="array" ref="E93">_xlfn.IFS($A93=0,E$19,$A93&lt;=E$25,E$26,$A93&lt;=E$21,MAX(E$26,E$22+E$23*(E$21-$A93)^E$24),$A93&gt;=E$28,MIN(E$33,E$29+E$31*IF(E$30,MAX(0,$A93-E$30),$A93-E$28)^E$32), TRUE, 0)</f>
        <v>-2012.4999999999998</v>
      </c>
      <c r="F93" s="4"/>
      <c r="G93" s="4"/>
      <c r="H93" s="4"/>
      <c r="K93" s="3"/>
      <c r="L93" s="3"/>
    </row>
    <row r="94" spans="1:12">
      <c r="A94" s="53">
        <v>57</v>
      </c>
      <c r="B94" s="75" cm="1">
        <f t="array" ref="B94">_xlfn.IFS($A94=0,B$19,$A94&lt;=B$25,B$26,$A94&lt;=B$21,MAX(B$26,B$22+B$23*(B$21-$A94)^B$24),$A94&gt;=B$28,MIN(B$33,B$29+B$31*IF(B$30,MAX(0,$A94-B$30),$A94-B$28)^B$32), TRUE, 0)</f>
        <v>-5686.5517241379312</v>
      </c>
      <c r="C94" s="76" cm="1">
        <f t="array" ref="C94">_xlfn.IFS($A94=0,C$19,$A94&lt;=C$25,C$26,$A94&lt;=C$21,MAX(C$26,C$22+C$23*(C$21-$A94)^C$24),$A94&gt;=C$28,MIN(C$33,C$29+C$31*IF(C$30,MAX(0,$A94-C$30),$A94-C$28)^C$32), TRUE, 0)</f>
        <v>-2274.6206896551721</v>
      </c>
      <c r="D94" s="75" cm="1">
        <f t="array" ref="D94">_xlfn.IFS($A94=0,D$19,$A94&lt;=D$25,D$26,$A94&lt;=D$21,MAX(D$26,D$22+D$23*(D$21-$A94)^D$24),$A94&gt;=D$28,MIN(D$33,D$29+D$31*IF(D$30,MAX(0,$A94-D$30),$A94-D$28)^D$32), TRUE, 0)</f>
        <v>-4024.9999999999995</v>
      </c>
      <c r="E94" s="76" cm="1">
        <f t="array" ref="E94">_xlfn.IFS($A94=0,E$19,$A94&lt;=E$25,E$26,$A94&lt;=E$21,MAX(E$26,E$22+E$23*(E$21-$A94)^E$24),$A94&gt;=E$28,MIN(E$33,E$29+E$31*IF(E$30,MAX(0,$A94-E$30),$A94-E$28)^E$32), TRUE, 0)</f>
        <v>-2012.4999999999998</v>
      </c>
      <c r="F94" s="4"/>
      <c r="G94" s="4"/>
      <c r="H94" s="4"/>
      <c r="K94" s="3"/>
      <c r="L94" s="3"/>
    </row>
    <row r="95" spans="1:12">
      <c r="A95" s="53">
        <v>58</v>
      </c>
      <c r="B95" s="75" cm="1">
        <f t="array" ref="B95">_xlfn.IFS($A95=0,B$19,$A95&lt;=B$25,B$26,$A95&lt;=B$21,MAX(B$26,B$22+B$23*(B$21-$A95)^B$24),$A95&gt;=B$28,MIN(B$33,B$29+B$31*IF(B$30,MAX(0,$A95-B$30),$A95-B$28)^B$32), TRUE, 0)</f>
        <v>-5635.0000000000009</v>
      </c>
      <c r="C95" s="76" cm="1">
        <f t="array" ref="C95">_xlfn.IFS($A95=0,C$19,$A95&lt;=C$25,C$26,$A95&lt;=C$21,MAX(C$26,C$22+C$23*(C$21-$A95)^C$24),$A95&gt;=C$28,MIN(C$33,C$29+C$31*IF(C$30,MAX(0,$A95-C$30),$A95-C$28)^C$32), TRUE, 0)</f>
        <v>-2254</v>
      </c>
      <c r="D95" s="75" cm="1">
        <f t="array" ref="D95">_xlfn.IFS($A95=0,D$19,$A95&lt;=D$25,D$26,$A95&lt;=D$21,MAX(D$26,D$22+D$23*(D$21-$A95)^D$24),$A95&gt;=D$28,MIN(D$33,D$29+D$31*IF(D$30,MAX(0,$A95-D$30),$A95-D$28)^D$32), TRUE, 0)</f>
        <v>-4024.9999999999995</v>
      </c>
      <c r="E95" s="76" cm="1">
        <f t="array" ref="E95">_xlfn.IFS($A95=0,E$19,$A95&lt;=E$25,E$26,$A95&lt;=E$21,MAX(E$26,E$22+E$23*(E$21-$A95)^E$24),$A95&gt;=E$28,MIN(E$33,E$29+E$31*IF(E$30,MAX(0,$A95-E$30),$A95-E$28)^E$32), TRUE, 0)</f>
        <v>-2012.4999999999998</v>
      </c>
      <c r="F95" s="4"/>
      <c r="G95" s="4"/>
      <c r="H95" s="4"/>
      <c r="K95" s="3"/>
      <c r="L95" s="3"/>
    </row>
    <row r="96" spans="1:12">
      <c r="A96" s="53">
        <v>59</v>
      </c>
      <c r="B96" s="75" cm="1">
        <f t="array" ref="B96">_xlfn.IFS($A96=0,B$19,$A96&lt;=B$25,B$26,$A96&lt;=B$21,MAX(B$26,B$22+B$23*(B$21-$A96)^B$24),$A96&gt;=B$28,MIN(B$33,B$29+B$31*IF(B$30,MAX(0,$A96-B$30),$A96-B$28)^B$32), TRUE, 0)</f>
        <v>-5583.4482758620697</v>
      </c>
      <c r="C96" s="76" cm="1">
        <f t="array" ref="C96">_xlfn.IFS($A96=0,C$19,$A96&lt;=C$25,C$26,$A96&lt;=C$21,MAX(C$26,C$22+C$23*(C$21-$A96)^C$24),$A96&gt;=C$28,MIN(C$33,C$29+C$31*IF(C$30,MAX(0,$A96-C$30),$A96-C$28)^C$32), TRUE, 0)</f>
        <v>-2233.3793103448274</v>
      </c>
      <c r="D96" s="75" cm="1">
        <f t="array" ref="D96">_xlfn.IFS($A96=0,D$19,$A96&lt;=D$25,D$26,$A96&lt;=D$21,MAX(D$26,D$22+D$23*(D$21-$A96)^D$24),$A96&gt;=D$28,MIN(D$33,D$29+D$31*IF(D$30,MAX(0,$A96-D$30),$A96-D$28)^D$32), TRUE, 0)</f>
        <v>-4024.9999999999995</v>
      </c>
      <c r="E96" s="76" cm="1">
        <f t="array" ref="E96">_xlfn.IFS($A96=0,E$19,$A96&lt;=E$25,E$26,$A96&lt;=E$21,MAX(E$26,E$22+E$23*(E$21-$A96)^E$24),$A96&gt;=E$28,MIN(E$33,E$29+E$31*IF(E$30,MAX(0,$A96-E$30),$A96-E$28)^E$32), TRUE, 0)</f>
        <v>-2012.4999999999998</v>
      </c>
      <c r="F96" s="4"/>
      <c r="G96" s="4"/>
      <c r="H96" s="4"/>
      <c r="K96" s="3"/>
      <c r="L96" s="3"/>
    </row>
    <row r="97" spans="1:12">
      <c r="A97" s="53">
        <v>60</v>
      </c>
      <c r="B97" s="75" cm="1">
        <f t="array" ref="B97">_xlfn.IFS($A97=0,B$19,$A97&lt;=B$25,B$26,$A97&lt;=B$21,MAX(B$26,B$22+B$23*(B$21-$A97)^B$24),$A97&gt;=B$28,MIN(B$33,B$29+B$31*IF(B$30,MAX(0,$A97-B$30),$A97-B$28)^B$32), TRUE, 0)</f>
        <v>-5531.8965517241386</v>
      </c>
      <c r="C97" s="76" cm="1">
        <f t="array" ref="C97">_xlfn.IFS($A97=0,C$19,$A97&lt;=C$25,C$26,$A97&lt;=C$21,MAX(C$26,C$22+C$23*(C$21-$A97)^C$24),$A97&gt;=C$28,MIN(C$33,C$29+C$31*IF(C$30,MAX(0,$A97-C$30),$A97-C$28)^C$32), TRUE, 0)</f>
        <v>-2212.7586206896549</v>
      </c>
      <c r="D97" s="75" cm="1">
        <f t="array" ref="D97">_xlfn.IFS($A97=0,D$19,$A97&lt;=D$25,D$26,$A97&lt;=D$21,MAX(D$26,D$22+D$23*(D$21-$A97)^D$24),$A97&gt;=D$28,MIN(D$33,D$29+D$31*IF(D$30,MAX(0,$A97-D$30),$A97-D$28)^D$32), TRUE, 0)</f>
        <v>-4024.9999999999991</v>
      </c>
      <c r="E97" s="76" cm="1">
        <f t="array" ref="E97">_xlfn.IFS($A97=0,E$19,$A97&lt;=E$25,E$26,$A97&lt;=E$21,MAX(E$26,E$22+E$23*(E$21-$A97)^E$24),$A97&gt;=E$28,MIN(E$33,E$29+E$31*IF(E$30,MAX(0,$A97-E$30),$A97-E$28)^E$32), TRUE, 0)</f>
        <v>-2012.4999999999995</v>
      </c>
      <c r="F97" s="4"/>
      <c r="G97" s="4"/>
      <c r="H97" s="4"/>
      <c r="K97" s="3"/>
      <c r="L97" s="3"/>
    </row>
    <row r="98" spans="1:12">
      <c r="A98" s="53">
        <v>61</v>
      </c>
      <c r="B98" s="75" cm="1">
        <f t="array" ref="B98">_xlfn.IFS($A98=0,B$19,$A98&lt;=B$25,B$26,$A98&lt;=B$21,MAX(B$26,B$22+B$23*(B$21-$A98)^B$24),$A98&gt;=B$28,MIN(B$33,B$29+B$31*IF(B$30,MAX(0,$A98-B$30),$A98-B$28)^B$32), TRUE, 0)</f>
        <v>-5480.3448275862074</v>
      </c>
      <c r="C98" s="76" cm="1">
        <f t="array" ref="C98">_xlfn.IFS($A98=0,C$19,$A98&lt;=C$25,C$26,$A98&lt;=C$21,MAX(C$26,C$22+C$23*(C$21-$A98)^C$24),$A98&gt;=C$28,MIN(C$33,C$29+C$31*IF(C$30,MAX(0,$A98-C$30),$A98-C$28)^C$32), TRUE, 0)</f>
        <v>-2192.1379310344828</v>
      </c>
      <c r="D98" s="75" cm="1">
        <f t="array" ref="D98">_xlfn.IFS($A98=0,D$19,$A98&lt;=D$25,D$26,$A98&lt;=D$21,MAX(D$26,D$22+D$23*(D$21-$A98)^D$24),$A98&gt;=D$28,MIN(D$33,D$29+D$31*IF(D$30,MAX(0,$A98-D$30),$A98-D$28)^D$32), TRUE, 0)</f>
        <v>-3967.4999999999991</v>
      </c>
      <c r="E98" s="76" cm="1">
        <f t="array" ref="E98">_xlfn.IFS($A98=0,E$19,$A98&lt;=E$25,E$26,$A98&lt;=E$21,MAX(E$26,E$22+E$23*(E$21-$A98)^E$24),$A98&gt;=E$28,MIN(E$33,E$29+E$31*IF(E$30,MAX(0,$A98-E$30),$A98-E$28)^E$32), TRUE, 0)</f>
        <v>-1983.7499999999995</v>
      </c>
      <c r="F98" s="4"/>
      <c r="G98" s="4"/>
      <c r="H98" s="4"/>
      <c r="K98" s="3"/>
      <c r="L98" s="3"/>
    </row>
    <row r="99" spans="1:12">
      <c r="A99" s="53">
        <v>62</v>
      </c>
      <c r="B99" s="75" cm="1">
        <f t="array" ref="B99">_xlfn.IFS($A99=0,B$19,$A99&lt;=B$25,B$26,$A99&lt;=B$21,MAX(B$26,B$22+B$23*(B$21-$A99)^B$24),$A99&gt;=B$28,MIN(B$33,B$29+B$31*IF(B$30,MAX(0,$A99-B$30),$A99-B$28)^B$32), TRUE, 0)</f>
        <v>-5428.7931034482763</v>
      </c>
      <c r="C99" s="76" cm="1">
        <f t="array" ref="C99">_xlfn.IFS($A99=0,C$19,$A99&lt;=C$25,C$26,$A99&lt;=C$21,MAX(C$26,C$22+C$23*(C$21-$A99)^C$24),$A99&gt;=C$28,MIN(C$33,C$29+C$31*IF(C$30,MAX(0,$A99-C$30),$A99-C$28)^C$32), TRUE, 0)</f>
        <v>-2171.5172413793102</v>
      </c>
      <c r="D99" s="75" cm="1">
        <f t="array" ref="D99">_xlfn.IFS($A99=0,D$19,$A99&lt;=D$25,D$26,$A99&lt;=D$21,MAX(D$26,D$22+D$23*(D$21-$A99)^D$24),$A99&gt;=D$28,MIN(D$33,D$29+D$31*IF(D$30,MAX(0,$A99-D$30),$A99-D$28)^D$32), TRUE, 0)</f>
        <v>-3909.9999999999991</v>
      </c>
      <c r="E99" s="76" cm="1">
        <f t="array" ref="E99">_xlfn.IFS($A99=0,E$19,$A99&lt;=E$25,E$26,$A99&lt;=E$21,MAX(E$26,E$22+E$23*(E$21-$A99)^E$24),$A99&gt;=E$28,MIN(E$33,E$29+E$31*IF(E$30,MAX(0,$A99-E$30),$A99-E$28)^E$32), TRUE, 0)</f>
        <v>-1954.9999999999995</v>
      </c>
      <c r="F99" s="4"/>
      <c r="G99" s="4"/>
      <c r="H99" s="4"/>
      <c r="K99" s="3"/>
      <c r="L99" s="3"/>
    </row>
    <row r="100" spans="1:12">
      <c r="A100" s="53">
        <v>63</v>
      </c>
      <c r="B100" s="75" cm="1">
        <f t="array" ref="B100">_xlfn.IFS($A100=0,B$19,$A100&lt;=B$25,B$26,$A100&lt;=B$21,MAX(B$26,B$22+B$23*(B$21-$A100)^B$24),$A100&gt;=B$28,MIN(B$33,B$29+B$31*IF(B$30,MAX(0,$A100-B$30),$A100-B$28)^B$32), TRUE, 0)</f>
        <v>-5377.2413793103451</v>
      </c>
      <c r="C100" s="76" cm="1">
        <f t="array" ref="C100">_xlfn.IFS($A100=0,C$19,$A100&lt;=C$25,C$26,$A100&lt;=C$21,MAX(C$26,C$22+C$23*(C$21-$A100)^C$24),$A100&gt;=C$28,MIN(C$33,C$29+C$31*IF(C$30,MAX(0,$A100-C$30),$A100-C$28)^C$32), TRUE, 0)</f>
        <v>-2150.8965517241377</v>
      </c>
      <c r="D100" s="75" cm="1">
        <f t="array" ref="D100">_xlfn.IFS($A100=0,D$19,$A100&lt;=D$25,D$26,$A100&lt;=D$21,MAX(D$26,D$22+D$23*(D$21-$A100)^D$24),$A100&gt;=D$28,MIN(D$33,D$29+D$31*IF(D$30,MAX(0,$A100-D$30),$A100-D$28)^D$32), TRUE, 0)</f>
        <v>-3852.4999999999991</v>
      </c>
      <c r="E100" s="76" cm="1">
        <f t="array" ref="E100">_xlfn.IFS($A100=0,E$19,$A100&lt;=E$25,E$26,$A100&lt;=E$21,MAX(E$26,E$22+E$23*(E$21-$A100)^E$24),$A100&gt;=E$28,MIN(E$33,E$29+E$31*IF(E$30,MAX(0,$A100-E$30),$A100-E$28)^E$32), TRUE, 0)</f>
        <v>-1926.2499999999995</v>
      </c>
      <c r="F100" s="4"/>
      <c r="G100" s="4"/>
      <c r="H100" s="4"/>
      <c r="K100" s="3"/>
      <c r="L100" s="3"/>
    </row>
    <row r="101" spans="1:12">
      <c r="A101" s="53">
        <v>64</v>
      </c>
      <c r="B101" s="75" cm="1">
        <f t="array" ref="B101">_xlfn.IFS($A101=0,B$19,$A101&lt;=B$25,B$26,$A101&lt;=B$21,MAX(B$26,B$22+B$23*(B$21-$A101)^B$24),$A101&gt;=B$28,MIN(B$33,B$29+B$31*IF(B$30,MAX(0,$A101-B$30),$A101-B$28)^B$32), TRUE, 0)</f>
        <v>-5325.6896551724139</v>
      </c>
      <c r="C101" s="76" cm="1">
        <f t="array" ref="C101">_xlfn.IFS($A101=0,C$19,$A101&lt;=C$25,C$26,$A101&lt;=C$21,MAX(C$26,C$22+C$23*(C$21-$A101)^C$24),$A101&gt;=C$28,MIN(C$33,C$29+C$31*IF(C$30,MAX(0,$A101-C$30),$A101-C$28)^C$32), TRUE, 0)</f>
        <v>-2130.2758620689656</v>
      </c>
      <c r="D101" s="75" cm="1">
        <f t="array" ref="D101">_xlfn.IFS($A101=0,D$19,$A101&lt;=D$25,D$26,$A101&lt;=D$21,MAX(D$26,D$22+D$23*(D$21-$A101)^D$24),$A101&gt;=D$28,MIN(D$33,D$29+D$31*IF(D$30,MAX(0,$A101-D$30),$A101-D$28)^D$32), TRUE, 0)</f>
        <v>-3794.9999999999991</v>
      </c>
      <c r="E101" s="76" cm="1">
        <f t="array" ref="E101">_xlfn.IFS($A101=0,E$19,$A101&lt;=E$25,E$26,$A101&lt;=E$21,MAX(E$26,E$22+E$23*(E$21-$A101)^E$24),$A101&gt;=E$28,MIN(E$33,E$29+E$31*IF(E$30,MAX(0,$A101-E$30),$A101-E$28)^E$32), TRUE, 0)</f>
        <v>-1897.4999999999995</v>
      </c>
      <c r="F101" s="4"/>
      <c r="G101" s="4"/>
      <c r="H101" s="4"/>
      <c r="K101" s="3"/>
      <c r="L101" s="3"/>
    </row>
    <row r="102" spans="1:12">
      <c r="A102" s="53">
        <v>65</v>
      </c>
      <c r="B102" s="75" cm="1">
        <f t="array" ref="B102">_xlfn.IFS($A102=0,B$19,$A102&lt;=B$25,B$26,$A102&lt;=B$21,MAX(B$26,B$22+B$23*(B$21-$A102)^B$24),$A102&gt;=B$28,MIN(B$33,B$29+B$31*IF(B$30,MAX(0,$A102-B$30),$A102-B$28)^B$32), TRUE, 0)</f>
        <v>-5274.1379310344837</v>
      </c>
      <c r="C102" s="76" cm="1">
        <f t="array" ref="C102">_xlfn.IFS($A102=0,C$19,$A102&lt;=C$25,C$26,$A102&lt;=C$21,MAX(C$26,C$22+C$23*(C$21-$A102)^C$24),$A102&gt;=C$28,MIN(C$33,C$29+C$31*IF(C$30,MAX(0,$A102-C$30),$A102-C$28)^C$32), TRUE, 0)</f>
        <v>-2109.655172413793</v>
      </c>
      <c r="D102" s="75" cm="1">
        <f t="array" ref="D102">_xlfn.IFS($A102=0,D$19,$A102&lt;=D$25,D$26,$A102&lt;=D$21,MAX(D$26,D$22+D$23*(D$21-$A102)^D$24),$A102&gt;=D$28,MIN(D$33,D$29+D$31*IF(D$30,MAX(0,$A102-D$30),$A102-D$28)^D$32), TRUE, 0)</f>
        <v>-3737.4999999999995</v>
      </c>
      <c r="E102" s="76" cm="1">
        <f t="array" ref="E102">_xlfn.IFS($A102=0,E$19,$A102&lt;=E$25,E$26,$A102&lt;=E$21,MAX(E$26,E$22+E$23*(E$21-$A102)^E$24),$A102&gt;=E$28,MIN(E$33,E$29+E$31*IF(E$30,MAX(0,$A102-E$30),$A102-E$28)^E$32), TRUE, 0)</f>
        <v>-1868.7499999999998</v>
      </c>
      <c r="F102" s="4"/>
      <c r="G102" s="4"/>
      <c r="H102" s="4"/>
      <c r="K102" s="3"/>
      <c r="L102" s="3"/>
    </row>
    <row r="103" spans="1:12">
      <c r="A103" s="53">
        <v>66</v>
      </c>
      <c r="B103" s="75" cm="1">
        <f t="array" ref="B103">_xlfn.IFS($A103=0,B$19,$A103&lt;=B$25,B$26,$A103&lt;=B$21,MAX(B$26,B$22+B$23*(B$21-$A103)^B$24),$A103&gt;=B$28,MIN(B$33,B$29+B$31*IF(B$30,MAX(0,$A103-B$30),$A103-B$28)^B$32), TRUE, 0)</f>
        <v>-5222.5862068965525</v>
      </c>
      <c r="C103" s="76" cm="1">
        <f t="array" ref="C103">_xlfn.IFS($A103=0,C$19,$A103&lt;=C$25,C$26,$A103&lt;=C$21,MAX(C$26,C$22+C$23*(C$21-$A103)^C$24),$A103&gt;=C$28,MIN(C$33,C$29+C$31*IF(C$30,MAX(0,$A103-C$30),$A103-C$28)^C$32), TRUE, 0)</f>
        <v>-2089.0344827586205</v>
      </c>
      <c r="D103" s="75" cm="1">
        <f t="array" ref="D103">_xlfn.IFS($A103=0,D$19,$A103&lt;=D$25,D$26,$A103&lt;=D$21,MAX(D$26,D$22+D$23*(D$21-$A103)^D$24),$A103&gt;=D$28,MIN(D$33,D$29+D$31*IF(D$30,MAX(0,$A103-D$30),$A103-D$28)^D$32), TRUE, 0)</f>
        <v>-3679.9999999999995</v>
      </c>
      <c r="E103" s="76" cm="1">
        <f t="array" ref="E103">_xlfn.IFS($A103=0,E$19,$A103&lt;=E$25,E$26,$A103&lt;=E$21,MAX(E$26,E$22+E$23*(E$21-$A103)^E$24),$A103&gt;=E$28,MIN(E$33,E$29+E$31*IF(E$30,MAX(0,$A103-E$30),$A103-E$28)^E$32), TRUE, 0)</f>
        <v>-1839.9999999999998</v>
      </c>
      <c r="F103" s="4"/>
      <c r="G103" s="4"/>
      <c r="H103" s="4"/>
      <c r="K103" s="3"/>
      <c r="L103" s="3"/>
    </row>
    <row r="104" spans="1:12">
      <c r="A104" s="53">
        <v>67</v>
      </c>
      <c r="B104" s="75" cm="1">
        <f t="array" ref="B104">_xlfn.IFS($A104=0,B$19,$A104&lt;=B$25,B$26,$A104&lt;=B$21,MAX(B$26,B$22+B$23*(B$21-$A104)^B$24),$A104&gt;=B$28,MIN(B$33,B$29+B$31*IF(B$30,MAX(0,$A104-B$30),$A104-B$28)^B$32), TRUE, 0)</f>
        <v>-5171.0344827586214</v>
      </c>
      <c r="C104" s="76" cm="1">
        <f t="array" ref="C104">_xlfn.IFS($A104=0,C$19,$A104&lt;=C$25,C$26,$A104&lt;=C$21,MAX(C$26,C$22+C$23*(C$21-$A104)^C$24),$A104&gt;=C$28,MIN(C$33,C$29+C$31*IF(C$30,MAX(0,$A104-C$30),$A104-C$28)^C$32), TRUE, 0)</f>
        <v>-2068.4137931034484</v>
      </c>
      <c r="D104" s="75" cm="1">
        <f t="array" ref="D104">_xlfn.IFS($A104=0,D$19,$A104&lt;=D$25,D$26,$A104&lt;=D$21,MAX(D$26,D$22+D$23*(D$21-$A104)^D$24),$A104&gt;=D$28,MIN(D$33,D$29+D$31*IF(D$30,MAX(0,$A104-D$30),$A104-D$28)^D$32), TRUE, 0)</f>
        <v>-3622.4999999999995</v>
      </c>
      <c r="E104" s="76" cm="1">
        <f t="array" ref="E104">_xlfn.IFS($A104=0,E$19,$A104&lt;=E$25,E$26,$A104&lt;=E$21,MAX(E$26,E$22+E$23*(E$21-$A104)^E$24),$A104&gt;=E$28,MIN(E$33,E$29+E$31*IF(E$30,MAX(0,$A104-E$30),$A104-E$28)^E$32), TRUE, 0)</f>
        <v>-1811.2499999999998</v>
      </c>
      <c r="F104" s="4"/>
      <c r="G104" s="4"/>
      <c r="H104" s="4"/>
      <c r="K104" s="3"/>
      <c r="L104" s="3"/>
    </row>
    <row r="105" spans="1:12">
      <c r="A105" s="54">
        <v>68</v>
      </c>
      <c r="B105" s="75" cm="1">
        <f t="array" ref="B105">_xlfn.IFS($A105=0,B$19,$A105&lt;=B$25,B$26,$A105&lt;=B$21,MAX(B$26,B$22+B$23*(B$21-$A105)^B$24),$A105&gt;=B$28,MIN(B$33,B$29+B$31*IF(B$30,MAX(0,$A105-B$30),$A105-B$28)^B$32), TRUE, 0)</f>
        <v>-5119.4827586206902</v>
      </c>
      <c r="C105" s="76" cm="1">
        <f t="array" ref="C105">_xlfn.IFS($A105=0,C$19,$A105&lt;=C$25,C$26,$A105&lt;=C$21,MAX(C$26,C$22+C$23*(C$21-$A105)^C$24),$A105&gt;=C$28,MIN(C$33,C$29+C$31*IF(C$30,MAX(0,$A105-C$30),$A105-C$28)^C$32), TRUE, 0)</f>
        <v>-2047.7931034482758</v>
      </c>
      <c r="D105" s="75" cm="1">
        <f t="array" ref="D105">_xlfn.IFS($A105=0,D$19,$A105&lt;=D$25,D$26,$A105&lt;=D$21,MAX(D$26,D$22+D$23*(D$21-$A105)^D$24),$A105&gt;=D$28,MIN(D$33,D$29+D$31*IF(D$30,MAX(0,$A105-D$30),$A105-D$28)^D$32), TRUE, 0)</f>
        <v>-3564.9999999999995</v>
      </c>
      <c r="E105" s="76" cm="1">
        <f t="array" ref="E105">_xlfn.IFS($A105=0,E$19,$A105&lt;=E$25,E$26,$A105&lt;=E$21,MAX(E$26,E$22+E$23*(E$21-$A105)^E$24),$A105&gt;=E$28,MIN(E$33,E$29+E$31*IF(E$30,MAX(0,$A105-E$30),$A105-E$28)^E$32), TRUE, 0)</f>
        <v>-1782.4999999999998</v>
      </c>
      <c r="F105" s="4"/>
      <c r="G105" s="4"/>
      <c r="H105" s="4"/>
      <c r="K105" s="3"/>
      <c r="L105" s="3"/>
    </row>
    <row r="106" spans="1:12">
      <c r="A106" s="53">
        <v>69</v>
      </c>
      <c r="B106" s="75" cm="1">
        <f t="array" ref="B106">_xlfn.IFS($A106=0,B$19,$A106&lt;=B$25,B$26,$A106&lt;=B$21,MAX(B$26,B$22+B$23*(B$21-$A106)^B$24),$A106&gt;=B$28,MIN(B$33,B$29+B$31*IF(B$30,MAX(0,$A106-B$30),$A106-B$28)^B$32), TRUE, 0)</f>
        <v>-5067.9310344827591</v>
      </c>
      <c r="C106" s="76" cm="1">
        <f t="array" ref="C106">_xlfn.IFS($A106=0,C$19,$A106&lt;=C$25,C$26,$A106&lt;=C$21,MAX(C$26,C$22+C$23*(C$21-$A106)^C$24),$A106&gt;=C$28,MIN(C$33,C$29+C$31*IF(C$30,MAX(0,$A106-C$30),$A106-C$28)^C$32), TRUE, 0)</f>
        <v>-2027.1724137931035</v>
      </c>
      <c r="D106" s="75" cm="1">
        <f t="array" ref="D106">_xlfn.IFS($A106=0,D$19,$A106&lt;=D$25,D$26,$A106&lt;=D$21,MAX(D$26,D$22+D$23*(D$21-$A106)^D$24),$A106&gt;=D$28,MIN(D$33,D$29+D$31*IF(D$30,MAX(0,$A106-D$30),$A106-D$28)^D$32), TRUE, 0)</f>
        <v>-3507.4999999999995</v>
      </c>
      <c r="E106" s="76" cm="1">
        <f t="array" ref="E106">_xlfn.IFS($A106=0,E$19,$A106&lt;=E$25,E$26,$A106&lt;=E$21,MAX(E$26,E$22+E$23*(E$21-$A106)^E$24),$A106&gt;=E$28,MIN(E$33,E$29+E$31*IF(E$30,MAX(0,$A106-E$30),$A106-E$28)^E$32), TRUE, 0)</f>
        <v>-1753.7499999999998</v>
      </c>
      <c r="F106" s="4"/>
      <c r="G106" s="4"/>
      <c r="H106" s="4"/>
      <c r="K106" s="3"/>
      <c r="L106" s="3"/>
    </row>
    <row r="107" spans="1:12">
      <c r="A107" s="53">
        <v>70</v>
      </c>
      <c r="B107" s="75" cm="1">
        <f t="array" ref="B107">_xlfn.IFS($A107=0,B$19,$A107&lt;=B$25,B$26,$A107&lt;=B$21,MAX(B$26,B$22+B$23*(B$21-$A107)^B$24),$A107&gt;=B$28,MIN(B$33,B$29+B$31*IF(B$30,MAX(0,$A107-B$30),$A107-B$28)^B$32), TRUE, 0)</f>
        <v>-5016.3793103448279</v>
      </c>
      <c r="C107" s="76" cm="1">
        <f t="array" ref="C107">_xlfn.IFS($A107=0,C$19,$A107&lt;=C$25,C$26,$A107&lt;=C$21,MAX(C$26,C$22+C$23*(C$21-$A107)^C$24),$A107&gt;=C$28,MIN(C$33,C$29+C$31*IF(C$30,MAX(0,$A107-C$30),$A107-C$28)^C$32), TRUE, 0)</f>
        <v>-2006.5517241379309</v>
      </c>
      <c r="D107" s="75" cm="1">
        <f t="array" ref="D107">_xlfn.IFS($A107=0,D$19,$A107&lt;=D$25,D$26,$A107&lt;=D$21,MAX(D$26,D$22+D$23*(D$21-$A107)^D$24),$A107&gt;=D$28,MIN(D$33,D$29+D$31*IF(D$30,MAX(0,$A107-D$30),$A107-D$28)^D$32), TRUE, 0)</f>
        <v>-3449.9999999999995</v>
      </c>
      <c r="E107" s="76" cm="1">
        <f t="array" ref="E107">_xlfn.IFS($A107=0,E$19,$A107&lt;=E$25,E$26,$A107&lt;=E$21,MAX(E$26,E$22+E$23*(E$21-$A107)^E$24),$A107&gt;=E$28,MIN(E$33,E$29+E$31*IF(E$30,MAX(0,$A107-E$30),$A107-E$28)^E$32), TRUE, 0)</f>
        <v>-1724.9999999999998</v>
      </c>
      <c r="F107" s="4"/>
      <c r="G107" s="4"/>
      <c r="H107" s="4"/>
      <c r="K107" s="3"/>
      <c r="L107" s="3"/>
    </row>
    <row r="108" spans="1:12">
      <c r="A108" s="53">
        <v>71</v>
      </c>
      <c r="B108" s="75" cm="1">
        <f t="array" ref="B108">_xlfn.IFS($A108=0,B$19,$A108&lt;=B$25,B$26,$A108&lt;=B$21,MAX(B$26,B$22+B$23*(B$21-$A108)^B$24),$A108&gt;=B$28,MIN(B$33,B$29+B$31*IF(B$30,MAX(0,$A108-B$30),$A108-B$28)^B$32), TRUE, 0)</f>
        <v>-4964.8275862068967</v>
      </c>
      <c r="C108" s="76" cm="1">
        <f t="array" ref="C108">_xlfn.IFS($A108=0,C$19,$A108&lt;=C$25,C$26,$A108&lt;=C$21,MAX(C$26,C$22+C$23*(C$21-$A108)^C$24),$A108&gt;=C$28,MIN(C$33,C$29+C$31*IF(C$30,MAX(0,$A108-C$30),$A108-C$28)^C$32), TRUE, 0)</f>
        <v>-1985.9310344827586</v>
      </c>
      <c r="D108" s="75" cm="1">
        <f t="array" ref="D108">_xlfn.IFS($A108=0,D$19,$A108&lt;=D$25,D$26,$A108&lt;=D$21,MAX(D$26,D$22+D$23*(D$21-$A108)^D$24),$A108&gt;=D$28,MIN(D$33,D$29+D$31*IF(D$30,MAX(0,$A108-D$30),$A108-D$28)^D$32), TRUE, 0)</f>
        <v>-3392.4999999999995</v>
      </c>
      <c r="E108" s="76" cm="1">
        <f t="array" ref="E108">_xlfn.IFS($A108=0,E$19,$A108&lt;=E$25,E$26,$A108&lt;=E$21,MAX(E$26,E$22+E$23*(E$21-$A108)^E$24),$A108&gt;=E$28,MIN(E$33,E$29+E$31*IF(E$30,MAX(0,$A108-E$30),$A108-E$28)^E$32), TRUE, 0)</f>
        <v>-1696.2499999999998</v>
      </c>
      <c r="F108" s="4"/>
      <c r="G108" s="4"/>
      <c r="H108" s="4"/>
      <c r="K108" s="3"/>
      <c r="L108" s="3"/>
    </row>
    <row r="109" spans="1:12">
      <c r="A109" s="53">
        <v>72</v>
      </c>
      <c r="B109" s="75" cm="1">
        <f t="array" ref="B109">_xlfn.IFS($A109=0,B$19,$A109&lt;=B$25,B$26,$A109&lt;=B$21,MAX(B$26,B$22+B$23*(B$21-$A109)^B$24),$A109&gt;=B$28,MIN(B$33,B$29+B$31*IF(B$30,MAX(0,$A109-B$30),$A109-B$28)^B$32), TRUE, 0)</f>
        <v>-4913.2758620689656</v>
      </c>
      <c r="C109" s="76" cm="1">
        <f t="array" ref="C109">_xlfn.IFS($A109=0,C$19,$A109&lt;=C$25,C$26,$A109&lt;=C$21,MAX(C$26,C$22+C$23*(C$21-$A109)^C$24),$A109&gt;=C$28,MIN(C$33,C$29+C$31*IF(C$30,MAX(0,$A109-C$30),$A109-C$28)^C$32), TRUE, 0)</f>
        <v>-1965.3103448275863</v>
      </c>
      <c r="D109" s="75" cm="1">
        <f t="array" ref="D109">_xlfn.IFS($A109=0,D$19,$A109&lt;=D$25,D$26,$A109&lt;=D$21,MAX(D$26,D$22+D$23*(D$21-$A109)^D$24),$A109&gt;=D$28,MIN(D$33,D$29+D$31*IF(D$30,MAX(0,$A109-D$30),$A109-D$28)^D$32), TRUE, 0)</f>
        <v>-3334.9999999999995</v>
      </c>
      <c r="E109" s="76" cm="1">
        <f t="array" ref="E109">_xlfn.IFS($A109=0,E$19,$A109&lt;=E$25,E$26,$A109&lt;=E$21,MAX(E$26,E$22+E$23*(E$21-$A109)^E$24),$A109&gt;=E$28,MIN(E$33,E$29+E$31*IF(E$30,MAX(0,$A109-E$30),$A109-E$28)^E$32), TRUE, 0)</f>
        <v>-1667.4999999999998</v>
      </c>
      <c r="F109" s="4"/>
      <c r="G109" s="4"/>
      <c r="H109" s="4"/>
      <c r="K109" s="3"/>
      <c r="L109" s="3"/>
    </row>
    <row r="110" spans="1:12">
      <c r="A110" s="53">
        <v>73</v>
      </c>
      <c r="B110" s="75" cm="1">
        <f t="array" ref="B110">_xlfn.IFS($A110=0,B$19,$A110&lt;=B$25,B$26,$A110&lt;=B$21,MAX(B$26,B$22+B$23*(B$21-$A110)^B$24),$A110&gt;=B$28,MIN(B$33,B$29+B$31*IF(B$30,MAX(0,$A110-B$30),$A110-B$28)^B$32), TRUE, 0)</f>
        <v>-4861.7241379310344</v>
      </c>
      <c r="C110" s="76" cm="1">
        <f t="array" ref="C110">_xlfn.IFS($A110=0,C$19,$A110&lt;=C$25,C$26,$A110&lt;=C$21,MAX(C$26,C$22+C$23*(C$21-$A110)^C$24),$A110&gt;=C$28,MIN(C$33,C$29+C$31*IF(C$30,MAX(0,$A110-C$30),$A110-C$28)^C$32), TRUE, 0)</f>
        <v>-1944.6896551724137</v>
      </c>
      <c r="D110" s="75" cm="1">
        <f t="array" ref="D110">_xlfn.IFS($A110=0,D$19,$A110&lt;=D$25,D$26,$A110&lt;=D$21,MAX(D$26,D$22+D$23*(D$21-$A110)^D$24),$A110&gt;=D$28,MIN(D$33,D$29+D$31*IF(D$30,MAX(0,$A110-D$30),$A110-D$28)^D$32), TRUE, 0)</f>
        <v>-3277.4999999999995</v>
      </c>
      <c r="E110" s="76" cm="1">
        <f t="array" ref="E110">_xlfn.IFS($A110=0,E$19,$A110&lt;=E$25,E$26,$A110&lt;=E$21,MAX(E$26,E$22+E$23*(E$21-$A110)^E$24),$A110&gt;=E$28,MIN(E$33,E$29+E$31*IF(E$30,MAX(0,$A110-E$30),$A110-E$28)^E$32), TRUE, 0)</f>
        <v>-1638.7499999999998</v>
      </c>
      <c r="F110" s="4"/>
      <c r="G110" s="4"/>
      <c r="H110" s="4"/>
      <c r="K110" s="3"/>
      <c r="L110" s="3"/>
    </row>
    <row r="111" spans="1:12">
      <c r="A111" s="53">
        <v>74</v>
      </c>
      <c r="B111" s="75" cm="1">
        <f t="array" ref="B111">_xlfn.IFS($A111=0,B$19,$A111&lt;=B$25,B$26,$A111&lt;=B$21,MAX(B$26,B$22+B$23*(B$21-$A111)^B$24),$A111&gt;=B$28,MIN(B$33,B$29+B$31*IF(B$30,MAX(0,$A111-B$30),$A111-B$28)^B$32), TRUE, 0)</f>
        <v>-4810.1724137931042</v>
      </c>
      <c r="C111" s="76" cm="1">
        <f t="array" ref="C111">_xlfn.IFS($A111=0,C$19,$A111&lt;=C$25,C$26,$A111&lt;=C$21,MAX(C$26,C$22+C$23*(C$21-$A111)^C$24),$A111&gt;=C$28,MIN(C$33,C$29+C$31*IF(C$30,MAX(0,$A111-C$30),$A111-C$28)^C$32), TRUE, 0)</f>
        <v>-1924.0689655172414</v>
      </c>
      <c r="D111" s="75" cm="1">
        <f t="array" ref="D111">_xlfn.IFS($A111=0,D$19,$A111&lt;=D$25,D$26,$A111&lt;=D$21,MAX(D$26,D$22+D$23*(D$21-$A111)^D$24),$A111&gt;=D$28,MIN(D$33,D$29+D$31*IF(D$30,MAX(0,$A111-D$30),$A111-D$28)^D$32), TRUE, 0)</f>
        <v>-3219.9999999999995</v>
      </c>
      <c r="E111" s="76" cm="1">
        <f t="array" ref="E111">_xlfn.IFS($A111=0,E$19,$A111&lt;=E$25,E$26,$A111&lt;=E$21,MAX(E$26,E$22+E$23*(E$21-$A111)^E$24),$A111&gt;=E$28,MIN(E$33,E$29+E$31*IF(E$30,MAX(0,$A111-E$30),$A111-E$28)^E$32), TRUE, 0)</f>
        <v>-1609.9999999999998</v>
      </c>
      <c r="F111" s="4"/>
      <c r="G111" s="4"/>
      <c r="H111" s="4"/>
      <c r="K111" s="3"/>
      <c r="L111" s="3"/>
    </row>
    <row r="112" spans="1:12">
      <c r="A112" s="53">
        <v>75</v>
      </c>
      <c r="B112" s="75" cm="1">
        <f t="array" ref="B112">_xlfn.IFS($A112=0,B$19,$A112&lt;=B$25,B$26,$A112&lt;=B$21,MAX(B$26,B$22+B$23*(B$21-$A112)^B$24),$A112&gt;=B$28,MIN(B$33,B$29+B$31*IF(B$30,MAX(0,$A112-B$30),$A112-B$28)^B$32), TRUE, 0)</f>
        <v>-4758.620689655173</v>
      </c>
      <c r="C112" s="76" cm="1">
        <f t="array" ref="C112">_xlfn.IFS($A112=0,C$19,$A112&lt;=C$25,C$26,$A112&lt;=C$21,MAX(C$26,C$22+C$23*(C$21-$A112)^C$24),$A112&gt;=C$28,MIN(C$33,C$29+C$31*IF(C$30,MAX(0,$A112-C$30),$A112-C$28)^C$32), TRUE, 0)</f>
        <v>-1903.4482758620691</v>
      </c>
      <c r="D112" s="75" cm="1">
        <f t="array" ref="D112">_xlfn.IFS($A112=0,D$19,$A112&lt;=D$25,D$26,$A112&lt;=D$21,MAX(D$26,D$22+D$23*(D$21-$A112)^D$24),$A112&gt;=D$28,MIN(D$33,D$29+D$31*IF(D$30,MAX(0,$A112-D$30),$A112-D$28)^D$32), TRUE, 0)</f>
        <v>-3162.4999999999995</v>
      </c>
      <c r="E112" s="76" cm="1">
        <f t="array" ref="E112">_xlfn.IFS($A112=0,E$19,$A112&lt;=E$25,E$26,$A112&lt;=E$21,MAX(E$26,E$22+E$23*(E$21-$A112)^E$24),$A112&gt;=E$28,MIN(E$33,E$29+E$31*IF(E$30,MAX(0,$A112-E$30),$A112-E$28)^E$32), TRUE, 0)</f>
        <v>-1581.2499999999998</v>
      </c>
      <c r="F112" s="4"/>
      <c r="G112" s="4"/>
      <c r="H112" s="4"/>
      <c r="K112" s="3"/>
      <c r="L112" s="3"/>
    </row>
    <row r="113" spans="1:12">
      <c r="A113" s="53">
        <v>76</v>
      </c>
      <c r="B113" s="75" cm="1">
        <f t="array" ref="B113">_xlfn.IFS($A113=0,B$19,$A113&lt;=B$25,B$26,$A113&lt;=B$21,MAX(B$26,B$22+B$23*(B$21-$A113)^B$24),$A113&gt;=B$28,MIN(B$33,B$29+B$31*IF(B$30,MAX(0,$A113-B$30),$A113-B$28)^B$32), TRUE, 0)</f>
        <v>-4707.0689655172418</v>
      </c>
      <c r="C113" s="76" cm="1">
        <f t="array" ref="C113">_xlfn.IFS($A113=0,C$19,$A113&lt;=C$25,C$26,$A113&lt;=C$21,MAX(C$26,C$22+C$23*(C$21-$A113)^C$24),$A113&gt;=C$28,MIN(C$33,C$29+C$31*IF(C$30,MAX(0,$A113-C$30),$A113-C$28)^C$32), TRUE, 0)</f>
        <v>-1882.8275862068965</v>
      </c>
      <c r="D113" s="75" cm="1">
        <f t="array" ref="D113">_xlfn.IFS($A113=0,D$19,$A113&lt;=D$25,D$26,$A113&lt;=D$21,MAX(D$26,D$22+D$23*(D$21-$A113)^D$24),$A113&gt;=D$28,MIN(D$33,D$29+D$31*IF(D$30,MAX(0,$A113-D$30),$A113-D$28)^D$32), TRUE, 0)</f>
        <v>-3104.9999999999995</v>
      </c>
      <c r="E113" s="76" cm="1">
        <f t="array" ref="E113">_xlfn.IFS($A113=0,E$19,$A113&lt;=E$25,E$26,$A113&lt;=E$21,MAX(E$26,E$22+E$23*(E$21-$A113)^E$24),$A113&gt;=E$28,MIN(E$33,E$29+E$31*IF(E$30,MAX(0,$A113-E$30),$A113-E$28)^E$32), TRUE, 0)</f>
        <v>-1552.4999999999998</v>
      </c>
      <c r="F113" s="4"/>
      <c r="G113" s="4"/>
      <c r="H113" s="4"/>
      <c r="K113" s="3"/>
      <c r="L113" s="3"/>
    </row>
    <row r="114" spans="1:12">
      <c r="A114" s="53">
        <v>77</v>
      </c>
      <c r="B114" s="75" cm="1">
        <f t="array" ref="B114">_xlfn.IFS($A114=0,B$19,$A114&lt;=B$25,B$26,$A114&lt;=B$21,MAX(B$26,B$22+B$23*(B$21-$A114)^B$24),$A114&gt;=B$28,MIN(B$33,B$29+B$31*IF(B$30,MAX(0,$A114-B$30),$A114-B$28)^B$32), TRUE, 0)</f>
        <v>-4655.5172413793116</v>
      </c>
      <c r="C114" s="76" cm="1">
        <f t="array" ref="C114">_xlfn.IFS($A114=0,C$19,$A114&lt;=C$25,C$26,$A114&lt;=C$21,MAX(C$26,C$22+C$23*(C$21-$A114)^C$24),$A114&gt;=C$28,MIN(C$33,C$29+C$31*IF(C$30,MAX(0,$A114-C$30),$A114-C$28)^C$32), TRUE, 0)</f>
        <v>-1862.2068965517242</v>
      </c>
      <c r="D114" s="75" cm="1">
        <f t="array" ref="D114">_xlfn.IFS($A114=0,D$19,$A114&lt;=D$25,D$26,$A114&lt;=D$21,MAX(D$26,D$22+D$23*(D$21-$A114)^D$24),$A114&gt;=D$28,MIN(D$33,D$29+D$31*IF(D$30,MAX(0,$A114-D$30),$A114-D$28)^D$32), TRUE, 0)</f>
        <v>-3047.4999999999995</v>
      </c>
      <c r="E114" s="76" cm="1">
        <f t="array" ref="E114">_xlfn.IFS($A114=0,E$19,$A114&lt;=E$25,E$26,$A114&lt;=E$21,MAX(E$26,E$22+E$23*(E$21-$A114)^E$24),$A114&gt;=E$28,MIN(E$33,E$29+E$31*IF(E$30,MAX(0,$A114-E$30),$A114-E$28)^E$32), TRUE, 0)</f>
        <v>-1523.7499999999998</v>
      </c>
      <c r="F114" s="4"/>
      <c r="G114" s="4"/>
      <c r="H114" s="4"/>
      <c r="K114" s="3"/>
      <c r="L114" s="3"/>
    </row>
    <row r="115" spans="1:12">
      <c r="A115" s="53">
        <v>78</v>
      </c>
      <c r="B115" s="75" cm="1">
        <f t="array" ref="B115">_xlfn.IFS($A115=0,B$19,$A115&lt;=B$25,B$26,$A115&lt;=B$21,MAX(B$26,B$22+B$23*(B$21-$A115)^B$24),$A115&gt;=B$28,MIN(B$33,B$29+B$31*IF(B$30,MAX(0,$A115-B$30),$A115-B$28)^B$32), TRUE, 0)</f>
        <v>-4603.9655172413804</v>
      </c>
      <c r="C115" s="76" cm="1">
        <f t="array" ref="C115">_xlfn.IFS($A115=0,C$19,$A115&lt;=C$25,C$26,$A115&lt;=C$21,MAX(C$26,C$22+C$23*(C$21-$A115)^C$24),$A115&gt;=C$28,MIN(C$33,C$29+C$31*IF(C$30,MAX(0,$A115-C$30),$A115-C$28)^C$32), TRUE, 0)</f>
        <v>-1841.5862068965516</v>
      </c>
      <c r="D115" s="75" cm="1">
        <f t="array" ref="D115">_xlfn.IFS($A115=0,D$19,$A115&lt;=D$25,D$26,$A115&lt;=D$21,MAX(D$26,D$22+D$23*(D$21-$A115)^D$24),$A115&gt;=D$28,MIN(D$33,D$29+D$31*IF(D$30,MAX(0,$A115-D$30),$A115-D$28)^D$32), TRUE, 0)</f>
        <v>-2989.9999999999995</v>
      </c>
      <c r="E115" s="76" cm="1">
        <f t="array" ref="E115">_xlfn.IFS($A115=0,E$19,$A115&lt;=E$25,E$26,$A115&lt;=E$21,MAX(E$26,E$22+E$23*(E$21-$A115)^E$24),$A115&gt;=E$28,MIN(E$33,E$29+E$31*IF(E$30,MAX(0,$A115-E$30),$A115-E$28)^E$32), TRUE, 0)</f>
        <v>-1494.9999999999998</v>
      </c>
      <c r="F115" s="4"/>
      <c r="G115" s="4"/>
      <c r="H115" s="4"/>
      <c r="K115" s="3"/>
      <c r="L115" s="3"/>
    </row>
    <row r="116" spans="1:12">
      <c r="A116" s="53">
        <v>79</v>
      </c>
      <c r="B116" s="75" cm="1">
        <f t="array" ref="B116">_xlfn.IFS($A116=0,B$19,$A116&lt;=B$25,B$26,$A116&lt;=B$21,MAX(B$26,B$22+B$23*(B$21-$A116)^B$24),$A116&gt;=B$28,MIN(B$33,B$29+B$31*IF(B$30,MAX(0,$A116-B$30),$A116-B$28)^B$32), TRUE, 0)</f>
        <v>-4552.4137931034493</v>
      </c>
      <c r="C116" s="76" cm="1">
        <f t="array" ref="C116">_xlfn.IFS($A116=0,C$19,$A116&lt;=C$25,C$26,$A116&lt;=C$21,MAX(C$26,C$22+C$23*(C$21-$A116)^C$24),$A116&gt;=C$28,MIN(C$33,C$29+C$31*IF(C$30,MAX(0,$A116-C$30),$A116-C$28)^C$32), TRUE, 0)</f>
        <v>-1820.9655172413793</v>
      </c>
      <c r="D116" s="75" cm="1">
        <f t="array" ref="D116">_xlfn.IFS($A116=0,D$19,$A116&lt;=D$25,D$26,$A116&lt;=D$21,MAX(D$26,D$22+D$23*(D$21-$A116)^D$24),$A116&gt;=D$28,MIN(D$33,D$29+D$31*IF(D$30,MAX(0,$A116-D$30),$A116-D$28)^D$32), TRUE, 0)</f>
        <v>-2932.4999999999995</v>
      </c>
      <c r="E116" s="76" cm="1">
        <f t="array" ref="E116">_xlfn.IFS($A116=0,E$19,$A116&lt;=E$25,E$26,$A116&lt;=E$21,MAX(E$26,E$22+E$23*(E$21-$A116)^E$24),$A116&gt;=E$28,MIN(E$33,E$29+E$31*IF(E$30,MAX(0,$A116-E$30),$A116-E$28)^E$32), TRUE, 0)</f>
        <v>-1466.2499999999998</v>
      </c>
      <c r="F116" s="4"/>
      <c r="G116" s="4"/>
      <c r="H116" s="4"/>
      <c r="K116" s="3"/>
      <c r="L116" s="3"/>
    </row>
    <row r="117" spans="1:12">
      <c r="A117" s="53">
        <v>80</v>
      </c>
      <c r="B117" s="75" cm="1">
        <f t="array" ref="B117">_xlfn.IFS($A117=0,B$19,$A117&lt;=B$25,B$26,$A117&lt;=B$21,MAX(B$26,B$22+B$23*(B$21-$A117)^B$24),$A117&gt;=B$28,MIN(B$33,B$29+B$31*IF(B$30,MAX(0,$A117-B$30),$A117-B$28)^B$32), TRUE, 0)</f>
        <v>-4500.8620689655181</v>
      </c>
      <c r="C117" s="76" cm="1">
        <f t="array" ref="C117">_xlfn.IFS($A117=0,C$19,$A117&lt;=C$25,C$26,$A117&lt;=C$21,MAX(C$26,C$22+C$23*(C$21-$A117)^C$24),$A117&gt;=C$28,MIN(C$33,C$29+C$31*IF(C$30,MAX(0,$A117-C$30),$A117-C$28)^C$32), TRUE, 0)</f>
        <v>-1800.344827586207</v>
      </c>
      <c r="D117" s="75" cm="1">
        <f t="array" ref="D117">_xlfn.IFS($A117=0,D$19,$A117&lt;=D$25,D$26,$A117&lt;=D$21,MAX(D$26,D$22+D$23*(D$21-$A117)^D$24),$A117&gt;=D$28,MIN(D$33,D$29+D$31*IF(D$30,MAX(0,$A117-D$30),$A117-D$28)^D$32), TRUE, 0)</f>
        <v>-2874.9999999999995</v>
      </c>
      <c r="E117" s="76" cm="1">
        <f t="array" ref="E117">_xlfn.IFS($A117=0,E$19,$A117&lt;=E$25,E$26,$A117&lt;=E$21,MAX(E$26,E$22+E$23*(E$21-$A117)^E$24),$A117&gt;=E$28,MIN(E$33,E$29+E$31*IF(E$30,MAX(0,$A117-E$30),$A117-E$28)^E$32), TRUE, 0)</f>
        <v>-1437.4999999999998</v>
      </c>
      <c r="F117" s="4"/>
      <c r="G117" s="4"/>
      <c r="H117" s="4"/>
      <c r="K117" s="3"/>
      <c r="L117" s="3"/>
    </row>
    <row r="118" spans="1:12">
      <c r="A118" s="53">
        <v>81</v>
      </c>
      <c r="B118" s="75" cm="1">
        <f t="array" ref="B118">_xlfn.IFS($A118=0,B$19,$A118&lt;=B$25,B$26,$A118&lt;=B$21,MAX(B$26,B$22+B$23*(B$21-$A118)^B$24),$A118&gt;=B$28,MIN(B$33,B$29+B$31*IF(B$30,MAX(0,$A118-B$30),$A118-B$28)^B$32), TRUE, 0)</f>
        <v>-4449.310344827587</v>
      </c>
      <c r="C118" s="76" cm="1">
        <f t="array" ref="C118">_xlfn.IFS($A118=0,C$19,$A118&lt;=C$25,C$26,$A118&lt;=C$21,MAX(C$26,C$22+C$23*(C$21-$A118)^C$24),$A118&gt;=C$28,MIN(C$33,C$29+C$31*IF(C$30,MAX(0,$A118-C$30),$A118-C$28)^C$32), TRUE, 0)</f>
        <v>-1779.7241379310344</v>
      </c>
      <c r="D118" s="75" cm="1">
        <f t="array" ref="D118">_xlfn.IFS($A118=0,D$19,$A118&lt;=D$25,D$26,$A118&lt;=D$21,MAX(D$26,D$22+D$23*(D$21-$A118)^D$24),$A118&gt;=D$28,MIN(D$33,D$29+D$31*IF(D$30,MAX(0,$A118-D$30),$A118-D$28)^D$32), TRUE, 0)</f>
        <v>-2817.4999999999995</v>
      </c>
      <c r="E118" s="76" cm="1">
        <f t="array" ref="E118">_xlfn.IFS($A118=0,E$19,$A118&lt;=E$25,E$26,$A118&lt;=E$21,MAX(E$26,E$22+E$23*(E$21-$A118)^E$24),$A118&gt;=E$28,MIN(E$33,E$29+E$31*IF(E$30,MAX(0,$A118-E$30),$A118-E$28)^E$32), TRUE, 0)</f>
        <v>-1408.7499999999998</v>
      </c>
      <c r="F118" s="4"/>
      <c r="G118" s="4"/>
      <c r="H118" s="4"/>
      <c r="K118" s="3"/>
      <c r="L118" s="3"/>
    </row>
    <row r="119" spans="1:12">
      <c r="A119" s="53">
        <v>82</v>
      </c>
      <c r="B119" s="75" cm="1">
        <f t="array" ref="B119">_xlfn.IFS($A119=0,B$19,$A119&lt;=B$25,B$26,$A119&lt;=B$21,MAX(B$26,B$22+B$23*(B$21-$A119)^B$24),$A119&gt;=B$28,MIN(B$33,B$29+B$31*IF(B$30,MAX(0,$A119-B$30),$A119-B$28)^B$32), TRUE, 0)</f>
        <v>-4397.7586206896558</v>
      </c>
      <c r="C119" s="76" cm="1">
        <f t="array" ref="C119">_xlfn.IFS($A119=0,C$19,$A119&lt;=C$25,C$26,$A119&lt;=C$21,MAX(C$26,C$22+C$23*(C$21-$A119)^C$24),$A119&gt;=C$28,MIN(C$33,C$29+C$31*IF(C$30,MAX(0,$A119-C$30),$A119-C$28)^C$32), TRUE, 0)</f>
        <v>-1759.1034482758621</v>
      </c>
      <c r="D119" s="75" cm="1">
        <f t="array" ref="D119">_xlfn.IFS($A119=0,D$19,$A119&lt;=D$25,D$26,$A119&lt;=D$21,MAX(D$26,D$22+D$23*(D$21-$A119)^D$24),$A119&gt;=D$28,MIN(D$33,D$29+D$31*IF(D$30,MAX(0,$A119-D$30),$A119-D$28)^D$32), TRUE, 0)</f>
        <v>-2759.9999999999995</v>
      </c>
      <c r="E119" s="76" cm="1">
        <f t="array" ref="E119">_xlfn.IFS($A119=0,E$19,$A119&lt;=E$25,E$26,$A119&lt;=E$21,MAX(E$26,E$22+E$23*(E$21-$A119)^E$24),$A119&gt;=E$28,MIN(E$33,E$29+E$31*IF(E$30,MAX(0,$A119-E$30),$A119-E$28)^E$32), TRUE, 0)</f>
        <v>-1379.9999999999998</v>
      </c>
      <c r="F119" s="4"/>
      <c r="G119" s="4"/>
      <c r="H119" s="4"/>
      <c r="K119" s="3"/>
      <c r="L119" s="3"/>
    </row>
    <row r="120" spans="1:12">
      <c r="A120" s="53">
        <v>83</v>
      </c>
      <c r="B120" s="75" cm="1">
        <f t="array" ref="B120">_xlfn.IFS($A120=0,B$19,$A120&lt;=B$25,B$26,$A120&lt;=B$21,MAX(B$26,B$22+B$23*(B$21-$A120)^B$24),$A120&gt;=B$28,MIN(B$33,B$29+B$31*IF(B$30,MAX(0,$A120-B$30),$A120-B$28)^B$32), TRUE, 0)</f>
        <v>-4346.2068965517246</v>
      </c>
      <c r="C120" s="76" cm="1">
        <f t="array" ref="C120">_xlfn.IFS($A120=0,C$19,$A120&lt;=C$25,C$26,$A120&lt;=C$21,MAX(C$26,C$22+C$23*(C$21-$A120)^C$24),$A120&gt;=C$28,MIN(C$33,C$29+C$31*IF(C$30,MAX(0,$A120-C$30),$A120-C$28)^C$32), TRUE, 0)</f>
        <v>-1738.4827586206898</v>
      </c>
      <c r="D120" s="75" cm="1">
        <f t="array" ref="D120">_xlfn.IFS($A120=0,D$19,$A120&lt;=D$25,D$26,$A120&lt;=D$21,MAX(D$26,D$22+D$23*(D$21-$A120)^D$24),$A120&gt;=D$28,MIN(D$33,D$29+D$31*IF(D$30,MAX(0,$A120-D$30),$A120-D$28)^D$32), TRUE, 0)</f>
        <v>-2702.4999999999995</v>
      </c>
      <c r="E120" s="76" cm="1">
        <f t="array" ref="E120">_xlfn.IFS($A120=0,E$19,$A120&lt;=E$25,E$26,$A120&lt;=E$21,MAX(E$26,E$22+E$23*(E$21-$A120)^E$24),$A120&gt;=E$28,MIN(E$33,E$29+E$31*IF(E$30,MAX(0,$A120-E$30),$A120-E$28)^E$32), TRUE, 0)</f>
        <v>-1351.2499999999998</v>
      </c>
      <c r="F120" s="4"/>
      <c r="G120" s="4"/>
      <c r="H120" s="4"/>
      <c r="K120" s="3"/>
      <c r="L120" s="3"/>
    </row>
    <row r="121" spans="1:12">
      <c r="A121" s="53">
        <v>84</v>
      </c>
      <c r="B121" s="75" cm="1">
        <f t="array" ref="B121">_xlfn.IFS($A121=0,B$19,$A121&lt;=B$25,B$26,$A121&lt;=B$21,MAX(B$26,B$22+B$23*(B$21-$A121)^B$24),$A121&gt;=B$28,MIN(B$33,B$29+B$31*IF(B$30,MAX(0,$A121-B$30),$A121-B$28)^B$32), TRUE, 0)</f>
        <v>-4294.6551724137935</v>
      </c>
      <c r="C121" s="76" cm="1">
        <f t="array" ref="C121">_xlfn.IFS($A121=0,C$19,$A121&lt;=C$25,C$26,$A121&lt;=C$21,MAX(C$26,C$22+C$23*(C$21-$A121)^C$24),$A121&gt;=C$28,MIN(C$33,C$29+C$31*IF(C$30,MAX(0,$A121-C$30),$A121-C$28)^C$32), TRUE, 0)</f>
        <v>-1717.8620689655172</v>
      </c>
      <c r="D121" s="75" cm="1">
        <f t="array" ref="D121">_xlfn.IFS($A121=0,D$19,$A121&lt;=D$25,D$26,$A121&lt;=D$21,MAX(D$26,D$22+D$23*(D$21-$A121)^D$24),$A121&gt;=D$28,MIN(D$33,D$29+D$31*IF(D$30,MAX(0,$A121-D$30),$A121-D$28)^D$32), TRUE, 0)</f>
        <v>-2644.9999999999995</v>
      </c>
      <c r="E121" s="76" cm="1">
        <f t="array" ref="E121">_xlfn.IFS($A121=0,E$19,$A121&lt;=E$25,E$26,$A121&lt;=E$21,MAX(E$26,E$22+E$23*(E$21-$A121)^E$24),$A121&gt;=E$28,MIN(E$33,E$29+E$31*IF(E$30,MAX(0,$A121-E$30),$A121-E$28)^E$32), TRUE, 0)</f>
        <v>-1322.4999999999998</v>
      </c>
      <c r="F121" s="4"/>
      <c r="G121" s="4"/>
      <c r="H121" s="4"/>
      <c r="K121" s="3"/>
      <c r="L121" s="3"/>
    </row>
    <row r="122" spans="1:12">
      <c r="A122" s="53">
        <v>85</v>
      </c>
      <c r="B122" s="75" cm="1">
        <f t="array" ref="B122">_xlfn.IFS($A122=0,B$19,$A122&lt;=B$25,B$26,$A122&lt;=B$21,MAX(B$26,B$22+B$23*(B$21-$A122)^B$24),$A122&gt;=B$28,MIN(B$33,B$29+B$31*IF(B$30,MAX(0,$A122-B$30),$A122-B$28)^B$32), TRUE, 0)</f>
        <v>-4243.1034482758623</v>
      </c>
      <c r="C122" s="76" cm="1">
        <f t="array" ref="C122">_xlfn.IFS($A122=0,C$19,$A122&lt;=C$25,C$26,$A122&lt;=C$21,MAX(C$26,C$22+C$23*(C$21-$A122)^C$24),$A122&gt;=C$28,MIN(C$33,C$29+C$31*IF(C$30,MAX(0,$A122-C$30),$A122-C$28)^C$32), TRUE, 0)</f>
        <v>-1697.2413793103449</v>
      </c>
      <c r="D122" s="75" cm="1">
        <f t="array" ref="D122">_xlfn.IFS($A122=0,D$19,$A122&lt;=D$25,D$26,$A122&lt;=D$21,MAX(D$26,D$22+D$23*(D$21-$A122)^D$24),$A122&gt;=D$28,MIN(D$33,D$29+D$31*IF(D$30,MAX(0,$A122-D$30),$A122-D$28)^D$32), TRUE, 0)</f>
        <v>-2587.4999999999995</v>
      </c>
      <c r="E122" s="76" cm="1">
        <f t="array" ref="E122">_xlfn.IFS($A122=0,E$19,$A122&lt;=E$25,E$26,$A122&lt;=E$21,MAX(E$26,E$22+E$23*(E$21-$A122)^E$24),$A122&gt;=E$28,MIN(E$33,E$29+E$31*IF(E$30,MAX(0,$A122-E$30),$A122-E$28)^E$32), TRUE, 0)</f>
        <v>-1293.7499999999998</v>
      </c>
      <c r="F122" s="4"/>
      <c r="G122" s="4"/>
      <c r="H122" s="4"/>
      <c r="K122" s="3"/>
      <c r="L122" s="3"/>
    </row>
    <row r="123" spans="1:12">
      <c r="A123" s="53">
        <v>86</v>
      </c>
      <c r="B123" s="75" cm="1">
        <f t="array" ref="B123">_xlfn.IFS($A123=0,B$19,$A123&lt;=B$25,B$26,$A123&lt;=B$21,MAX(B$26,B$22+B$23*(B$21-$A123)^B$24),$A123&gt;=B$28,MIN(B$33,B$29+B$31*IF(B$30,MAX(0,$A123-B$30),$A123-B$28)^B$32), TRUE, 0)</f>
        <v>-4191.5517241379312</v>
      </c>
      <c r="C123" s="76" cm="1">
        <f t="array" ref="C123">_xlfn.IFS($A123=0,C$19,$A123&lt;=C$25,C$26,$A123&lt;=C$21,MAX(C$26,C$22+C$23*(C$21-$A123)^C$24),$A123&gt;=C$28,MIN(C$33,C$29+C$31*IF(C$30,MAX(0,$A123-C$30),$A123-C$28)^C$32), TRUE, 0)</f>
        <v>-1676.6206896551726</v>
      </c>
      <c r="D123" s="75" cm="1">
        <f t="array" ref="D123">_xlfn.IFS($A123=0,D$19,$A123&lt;=D$25,D$26,$A123&lt;=D$21,MAX(D$26,D$22+D$23*(D$21-$A123)^D$24),$A123&gt;=D$28,MIN(D$33,D$29+D$31*IF(D$30,MAX(0,$A123-D$30),$A123-D$28)^D$32), TRUE, 0)</f>
        <v>-2529.9999999999995</v>
      </c>
      <c r="E123" s="76" cm="1">
        <f t="array" ref="E123">_xlfn.IFS($A123=0,E$19,$A123&lt;=E$25,E$26,$A123&lt;=E$21,MAX(E$26,E$22+E$23*(E$21-$A123)^E$24),$A123&gt;=E$28,MIN(E$33,E$29+E$31*IF(E$30,MAX(0,$A123-E$30),$A123-E$28)^E$32), TRUE, 0)</f>
        <v>-1264.9999999999998</v>
      </c>
      <c r="F123" s="4"/>
      <c r="G123" s="4"/>
      <c r="H123" s="4"/>
      <c r="K123" s="3"/>
      <c r="L123" s="3"/>
    </row>
    <row r="124" spans="1:12">
      <c r="A124" s="53">
        <v>87</v>
      </c>
      <c r="B124" s="75" cm="1">
        <f t="array" ref="B124">_xlfn.IFS($A124=0,B$19,$A124&lt;=B$25,B$26,$A124&lt;=B$21,MAX(B$26,B$22+B$23*(B$21-$A124)^B$24),$A124&gt;=B$28,MIN(B$33,B$29+B$31*IF(B$30,MAX(0,$A124-B$30),$A124-B$28)^B$32), TRUE, 0)</f>
        <v>-4140</v>
      </c>
      <c r="C124" s="76" cm="1">
        <f t="array" ref="C124">_xlfn.IFS($A124=0,C$19,$A124&lt;=C$25,C$26,$A124&lt;=C$21,MAX(C$26,C$22+C$23*(C$21-$A124)^C$24),$A124&gt;=C$28,MIN(C$33,C$29+C$31*IF(C$30,MAX(0,$A124-C$30),$A124-C$28)^C$32), TRUE, 0)</f>
        <v>-1656</v>
      </c>
      <c r="D124" s="75" cm="1">
        <f t="array" ref="D124">_xlfn.IFS($A124=0,D$19,$A124&lt;=D$25,D$26,$A124&lt;=D$21,MAX(D$26,D$22+D$23*(D$21-$A124)^D$24),$A124&gt;=D$28,MIN(D$33,D$29+D$31*IF(D$30,MAX(0,$A124-D$30),$A124-D$28)^D$32), TRUE, 0)</f>
        <v>-2472.4999999999995</v>
      </c>
      <c r="E124" s="76" cm="1">
        <f t="array" ref="E124">_xlfn.IFS($A124=0,E$19,$A124&lt;=E$25,E$26,$A124&lt;=E$21,MAX(E$26,E$22+E$23*(E$21-$A124)^E$24),$A124&gt;=E$28,MIN(E$33,E$29+E$31*IF(E$30,MAX(0,$A124-E$30),$A124-E$28)^E$32), TRUE, 0)</f>
        <v>-1236.2499999999998</v>
      </c>
      <c r="F124" s="4"/>
      <c r="G124" s="4"/>
      <c r="H124" s="4"/>
      <c r="K124" s="3"/>
      <c r="L124" s="3"/>
    </row>
    <row r="125" spans="1:12">
      <c r="A125" s="53">
        <v>88</v>
      </c>
      <c r="B125" s="75" cm="1">
        <f t="array" ref="B125">_xlfn.IFS($A125=0,B$19,$A125&lt;=B$25,B$26,$A125&lt;=B$21,MAX(B$26,B$22+B$23*(B$21-$A125)^B$24),$A125&gt;=B$28,MIN(B$33,B$29+B$31*IF(B$30,MAX(0,$A125-B$30),$A125-B$28)^B$32), TRUE, 0)</f>
        <v>-4088.4482758620697</v>
      </c>
      <c r="C125" s="76" cm="1">
        <f t="array" ref="C125">_xlfn.IFS($A125=0,C$19,$A125&lt;=C$25,C$26,$A125&lt;=C$21,MAX(C$26,C$22+C$23*(C$21-$A125)^C$24),$A125&gt;=C$28,MIN(C$33,C$29+C$31*IF(C$30,MAX(0,$A125-C$30),$A125-C$28)^C$32), TRUE, 0)</f>
        <v>-1635.3793103448277</v>
      </c>
      <c r="D125" s="75" cm="1">
        <f t="array" ref="D125">_xlfn.IFS($A125=0,D$19,$A125&lt;=D$25,D$26,$A125&lt;=D$21,MAX(D$26,D$22+D$23*(D$21-$A125)^D$24),$A125&gt;=D$28,MIN(D$33,D$29+D$31*IF(D$30,MAX(0,$A125-D$30),$A125-D$28)^D$32), TRUE, 0)</f>
        <v>-2414.9999999999995</v>
      </c>
      <c r="E125" s="76" cm="1">
        <f t="array" ref="E125">_xlfn.IFS($A125=0,E$19,$A125&lt;=E$25,E$26,$A125&lt;=E$21,MAX(E$26,E$22+E$23*(E$21-$A125)^E$24),$A125&gt;=E$28,MIN(E$33,E$29+E$31*IF(E$30,MAX(0,$A125-E$30),$A125-E$28)^E$32), TRUE, 0)</f>
        <v>-1207.4999999999998</v>
      </c>
      <c r="F125" s="4"/>
      <c r="G125" s="4"/>
      <c r="H125" s="4"/>
      <c r="K125" s="3"/>
      <c r="L125" s="3"/>
    </row>
    <row r="126" spans="1:12">
      <c r="A126" s="53">
        <v>89</v>
      </c>
      <c r="B126" s="75" cm="1">
        <f t="array" ref="B126">_xlfn.IFS($A126=0,B$19,$A126&lt;=B$25,B$26,$A126&lt;=B$21,MAX(B$26,B$22+B$23*(B$21-$A126)^B$24),$A126&gt;=B$28,MIN(B$33,B$29+B$31*IF(B$30,MAX(0,$A126-B$30),$A126-B$28)^B$32), TRUE, 0)</f>
        <v>-4036.8965517241386</v>
      </c>
      <c r="C126" s="76" cm="1">
        <f t="array" ref="C126">_xlfn.IFS($A126=0,C$19,$A126&lt;=C$25,C$26,$A126&lt;=C$21,MAX(C$26,C$22+C$23*(C$21-$A126)^C$24),$A126&gt;=C$28,MIN(C$33,C$29+C$31*IF(C$30,MAX(0,$A126-C$30),$A126-C$28)^C$32), TRUE, 0)</f>
        <v>-1614.7586206896551</v>
      </c>
      <c r="D126" s="75" cm="1">
        <f t="array" ref="D126">_xlfn.IFS($A126=0,D$19,$A126&lt;=D$25,D$26,$A126&lt;=D$21,MAX(D$26,D$22+D$23*(D$21-$A126)^D$24),$A126&gt;=D$28,MIN(D$33,D$29+D$31*IF(D$30,MAX(0,$A126-D$30),$A126-D$28)^D$32), TRUE, 0)</f>
        <v>-2357.4999999999995</v>
      </c>
      <c r="E126" s="76" cm="1">
        <f t="array" ref="E126">_xlfn.IFS($A126=0,E$19,$A126&lt;=E$25,E$26,$A126&lt;=E$21,MAX(E$26,E$22+E$23*(E$21-$A126)^E$24),$A126&gt;=E$28,MIN(E$33,E$29+E$31*IF(E$30,MAX(0,$A126-E$30),$A126-E$28)^E$32), TRUE, 0)</f>
        <v>-1178.7499999999998</v>
      </c>
      <c r="F126" s="3"/>
      <c r="G126" s="4"/>
      <c r="H126" s="4"/>
      <c r="K126" s="3"/>
      <c r="L126" s="3"/>
    </row>
    <row r="127" spans="1:12">
      <c r="A127" s="53">
        <v>90</v>
      </c>
      <c r="B127" s="75" cm="1">
        <f t="array" ref="B127">_xlfn.IFS($A127=0,B$19,$A127&lt;=B$25,B$26,$A127&lt;=B$21,MAX(B$26,B$22+B$23*(B$21-$A127)^B$24),$A127&gt;=B$28,MIN(B$33,B$29+B$31*IF(B$30,MAX(0,$A127-B$30),$A127-B$28)^B$32), TRUE, 0)</f>
        <v>-3985.3448275862074</v>
      </c>
      <c r="C127" s="76" cm="1">
        <f t="array" ref="C127">_xlfn.IFS($A127=0,C$19,$A127&lt;=C$25,C$26,$A127&lt;=C$21,MAX(C$26,C$22+C$23*(C$21-$A127)^C$24),$A127&gt;=C$28,MIN(C$33,C$29+C$31*IF(C$30,MAX(0,$A127-C$30),$A127-C$28)^C$32), TRUE, 0)</f>
        <v>-1594.1379310344828</v>
      </c>
      <c r="D127" s="75" cm="1">
        <f t="array" ref="D127">_xlfn.IFS($A127=0,D$19,$A127&lt;=D$25,D$26,$A127&lt;=D$21,MAX(D$26,D$22+D$23*(D$21-$A127)^D$24),$A127&gt;=D$28,MIN(D$33,D$29+D$31*IF(D$30,MAX(0,$A127-D$30),$A127-D$28)^D$32), TRUE, 0)</f>
        <v>-2299.9999999999995</v>
      </c>
      <c r="E127" s="76" cm="1">
        <f t="array" ref="E127">_xlfn.IFS($A127=0,E$19,$A127&lt;=E$25,E$26,$A127&lt;=E$21,MAX(E$26,E$22+E$23*(E$21-$A127)^E$24),$A127&gt;=E$28,MIN(E$33,E$29+E$31*IF(E$30,MAX(0,$A127-E$30),$A127-E$28)^E$32), TRUE, 0)</f>
        <v>-1149.9999999999998</v>
      </c>
      <c r="F127" s="4"/>
      <c r="G127" s="4"/>
      <c r="H127" s="4"/>
      <c r="K127" s="3"/>
      <c r="L127" s="3"/>
    </row>
    <row r="128" spans="1:12">
      <c r="A128" s="53">
        <v>91</v>
      </c>
      <c r="B128" s="75" cm="1">
        <f t="array" ref="B128">_xlfn.IFS($A128=0,B$19,$A128&lt;=B$25,B$26,$A128&lt;=B$21,MAX(B$26,B$22+B$23*(B$21-$A128)^B$24),$A128&gt;=B$28,MIN(B$33,B$29+B$31*IF(B$30,MAX(0,$A128-B$30),$A128-B$28)^B$32), TRUE, 0)</f>
        <v>-3933.7931034482767</v>
      </c>
      <c r="C128" s="76" cm="1">
        <f t="array" ref="C128">_xlfn.IFS($A128=0,C$19,$A128&lt;=C$25,C$26,$A128&lt;=C$21,MAX(C$26,C$22+C$23*(C$21-$A128)^C$24),$A128&gt;=C$28,MIN(C$33,C$29+C$31*IF(C$30,MAX(0,$A128-C$30),$A128-C$28)^C$32), TRUE, 0)</f>
        <v>-1573.5172413793105</v>
      </c>
      <c r="D128" s="75" cm="1">
        <f t="array" ref="D128">_xlfn.IFS($A128=0,D$19,$A128&lt;=D$25,D$26,$A128&lt;=D$21,MAX(D$26,D$22+D$23*(D$21-$A128)^D$24),$A128&gt;=D$28,MIN(D$33,D$29+D$31*IF(D$30,MAX(0,$A128-D$30),$A128-D$28)^D$32), TRUE, 0)</f>
        <v>-2242.4999999999995</v>
      </c>
      <c r="E128" s="76" cm="1">
        <f t="array" ref="E128">_xlfn.IFS($A128=0,E$19,$A128&lt;=E$25,E$26,$A128&lt;=E$21,MAX(E$26,E$22+E$23*(E$21-$A128)^E$24),$A128&gt;=E$28,MIN(E$33,E$29+E$31*IF(E$30,MAX(0,$A128-E$30),$A128-E$28)^E$32), TRUE, 0)</f>
        <v>-1121.2499999999998</v>
      </c>
      <c r="F128" s="4"/>
      <c r="G128" s="4"/>
      <c r="H128" s="4"/>
      <c r="K128" s="3"/>
      <c r="L128" s="3"/>
    </row>
    <row r="129" spans="1:12">
      <c r="A129" s="53">
        <v>92</v>
      </c>
      <c r="B129" s="75" cm="1">
        <f t="array" ref="B129">_xlfn.IFS($A129=0,B$19,$A129&lt;=B$25,B$26,$A129&lt;=B$21,MAX(B$26,B$22+B$23*(B$21-$A129)^B$24),$A129&gt;=B$28,MIN(B$33,B$29+B$31*IF(B$30,MAX(0,$A129-B$30),$A129-B$28)^B$32), TRUE, 0)</f>
        <v>-3882.2413793103456</v>
      </c>
      <c r="C129" s="76" cm="1">
        <f t="array" ref="C129">_xlfn.IFS($A129=0,C$19,$A129&lt;=C$25,C$26,$A129&lt;=C$21,MAX(C$26,C$22+C$23*(C$21-$A129)^C$24),$A129&gt;=C$28,MIN(C$33,C$29+C$31*IF(C$30,MAX(0,$A129-C$30),$A129-C$28)^C$32), TRUE, 0)</f>
        <v>-1552.8965517241379</v>
      </c>
      <c r="D129" s="75" cm="1">
        <f t="array" ref="D129">_xlfn.IFS($A129=0,D$19,$A129&lt;=D$25,D$26,$A129&lt;=D$21,MAX(D$26,D$22+D$23*(D$21-$A129)^D$24),$A129&gt;=D$28,MIN(D$33,D$29+D$31*IF(D$30,MAX(0,$A129-D$30),$A129-D$28)^D$32), TRUE, 0)</f>
        <v>-2184.9999999999995</v>
      </c>
      <c r="E129" s="76" cm="1">
        <f t="array" ref="E129">_xlfn.IFS($A129=0,E$19,$A129&lt;=E$25,E$26,$A129&lt;=E$21,MAX(E$26,E$22+E$23*(E$21-$A129)^E$24),$A129&gt;=E$28,MIN(E$33,E$29+E$31*IF(E$30,MAX(0,$A129-E$30),$A129-E$28)^E$32), TRUE, 0)</f>
        <v>-1092.4999999999998</v>
      </c>
      <c r="F129" s="4"/>
      <c r="G129" s="4"/>
      <c r="H129" s="4"/>
      <c r="K129" s="3"/>
      <c r="L129" s="3"/>
    </row>
    <row r="130" spans="1:12">
      <c r="A130" s="53">
        <v>93</v>
      </c>
      <c r="B130" s="75" cm="1">
        <f t="array" ref="B130">_xlfn.IFS($A130=0,B$19,$A130&lt;=B$25,B$26,$A130&lt;=B$21,MAX(B$26,B$22+B$23*(B$21-$A130)^B$24),$A130&gt;=B$28,MIN(B$33,B$29+B$31*IF(B$30,MAX(0,$A130-B$30),$A130-B$28)^B$32), TRUE, 0)</f>
        <v>-3830.6896551724144</v>
      </c>
      <c r="C130" s="76" cm="1">
        <f t="array" ref="C130">_xlfn.IFS($A130=0,C$19,$A130&lt;=C$25,C$26,$A130&lt;=C$21,MAX(C$26,C$22+C$23*(C$21-$A130)^C$24),$A130&gt;=C$28,MIN(C$33,C$29+C$31*IF(C$30,MAX(0,$A130-C$30),$A130-C$28)^C$32), TRUE, 0)</f>
        <v>-1532.2758620689656</v>
      </c>
      <c r="D130" s="75" cm="1">
        <f t="array" ref="D130">_xlfn.IFS($A130=0,D$19,$A130&lt;=D$25,D$26,$A130&lt;=D$21,MAX(D$26,D$22+D$23*(D$21-$A130)^D$24),$A130&gt;=D$28,MIN(D$33,D$29+D$31*IF(D$30,MAX(0,$A130-D$30),$A130-D$28)^D$32), TRUE, 0)</f>
        <v>-2127.4999999999995</v>
      </c>
      <c r="E130" s="76" cm="1">
        <f t="array" ref="E130">_xlfn.IFS($A130=0,E$19,$A130&lt;=E$25,E$26,$A130&lt;=E$21,MAX(E$26,E$22+E$23*(E$21-$A130)^E$24),$A130&gt;=E$28,MIN(E$33,E$29+E$31*IF(E$30,MAX(0,$A130-E$30),$A130-E$28)^E$32), TRUE, 0)</f>
        <v>-1063.7499999999998</v>
      </c>
      <c r="F130" s="4"/>
      <c r="G130" s="4"/>
      <c r="H130" s="4"/>
      <c r="K130" s="3"/>
      <c r="L130" s="3"/>
    </row>
    <row r="131" spans="1:12">
      <c r="A131" s="53">
        <v>94</v>
      </c>
      <c r="B131" s="75" cm="1">
        <f t="array" ref="B131">_xlfn.IFS($A131=0,B$19,$A131&lt;=B$25,B$26,$A131&lt;=B$21,MAX(B$26,B$22+B$23*(B$21-$A131)^B$24),$A131&gt;=B$28,MIN(B$33,B$29+B$31*IF(B$30,MAX(0,$A131-B$30),$A131-B$28)^B$32), TRUE, 0)</f>
        <v>-3779.1379310344832</v>
      </c>
      <c r="C131" s="76" cm="1">
        <f t="array" ref="C131">_xlfn.IFS($A131=0,C$19,$A131&lt;=C$25,C$26,$A131&lt;=C$21,MAX(C$26,C$22+C$23*(C$21-$A131)^C$24),$A131&gt;=C$28,MIN(C$33,C$29+C$31*IF(C$30,MAX(0,$A131-C$30),$A131-C$28)^C$32), TRUE, 0)</f>
        <v>-1511.6551724137933</v>
      </c>
      <c r="D131" s="75" cm="1">
        <f t="array" ref="D131">_xlfn.IFS($A131=0,D$19,$A131&lt;=D$25,D$26,$A131&lt;=D$21,MAX(D$26,D$22+D$23*(D$21-$A131)^D$24),$A131&gt;=D$28,MIN(D$33,D$29+D$31*IF(D$30,MAX(0,$A131-D$30),$A131-D$28)^D$32), TRUE, 0)</f>
        <v>-2069.9999999999995</v>
      </c>
      <c r="E131" s="76" cm="1">
        <f t="array" ref="E131">_xlfn.IFS($A131=0,E$19,$A131&lt;=E$25,E$26,$A131&lt;=E$21,MAX(E$26,E$22+E$23*(E$21-$A131)^E$24),$A131&gt;=E$28,MIN(E$33,E$29+E$31*IF(E$30,MAX(0,$A131-E$30),$A131-E$28)^E$32), TRUE, 0)</f>
        <v>-1034.9999999999998</v>
      </c>
      <c r="F131" s="4"/>
      <c r="G131" s="4"/>
      <c r="H131" s="4"/>
      <c r="K131" s="3"/>
      <c r="L131" s="3"/>
    </row>
    <row r="132" spans="1:12">
      <c r="A132" s="53">
        <v>95</v>
      </c>
      <c r="B132" s="75" cm="1">
        <f t="array" ref="B132">_xlfn.IFS($A132=0,B$19,$A132&lt;=B$25,B$26,$A132&lt;=B$21,MAX(B$26,B$22+B$23*(B$21-$A132)^B$24),$A132&gt;=B$28,MIN(B$33,B$29+B$31*IF(B$30,MAX(0,$A132-B$30),$A132-B$28)^B$32), TRUE, 0)</f>
        <v>-3727.5862068965525</v>
      </c>
      <c r="C132" s="76" cm="1">
        <f t="array" ref="C132">_xlfn.IFS($A132=0,C$19,$A132&lt;=C$25,C$26,$A132&lt;=C$21,MAX(C$26,C$22+C$23*(C$21-$A132)^C$24),$A132&gt;=C$28,MIN(C$33,C$29+C$31*IF(C$30,MAX(0,$A132-C$30),$A132-C$28)^C$32), TRUE, 0)</f>
        <v>-1491.0344827586207</v>
      </c>
      <c r="D132" s="75" cm="1">
        <f t="array" ref="D132">_xlfn.IFS($A132=0,D$19,$A132&lt;=D$25,D$26,$A132&lt;=D$21,MAX(D$26,D$22+D$23*(D$21-$A132)^D$24),$A132&gt;=D$28,MIN(D$33,D$29+D$31*IF(D$30,MAX(0,$A132-D$30),$A132-D$28)^D$32), TRUE, 0)</f>
        <v>-2012.4999999999998</v>
      </c>
      <c r="E132" s="76" cm="1">
        <f t="array" ref="E132">_xlfn.IFS($A132=0,E$19,$A132&lt;=E$25,E$26,$A132&lt;=E$21,MAX(E$26,E$22+E$23*(E$21-$A132)^E$24),$A132&gt;=E$28,MIN(E$33,E$29+E$31*IF(E$30,MAX(0,$A132-E$30),$A132-E$28)^E$32), TRUE, 0)</f>
        <v>-1006.2499999999999</v>
      </c>
      <c r="F132" s="4"/>
      <c r="G132" s="4"/>
      <c r="H132" s="4"/>
      <c r="K132" s="3"/>
      <c r="L132" s="3"/>
    </row>
    <row r="133" spans="1:12">
      <c r="A133" s="53">
        <v>96</v>
      </c>
      <c r="B133" s="75" cm="1">
        <f t="array" ref="B133">_xlfn.IFS($A133=0,B$19,$A133&lt;=B$25,B$26,$A133&lt;=B$21,MAX(B$26,B$22+B$23*(B$21-$A133)^B$24),$A133&gt;=B$28,MIN(B$33,B$29+B$31*IF(B$30,MAX(0,$A133-B$30),$A133-B$28)^B$32), TRUE, 0)</f>
        <v>-3676.0344827586214</v>
      </c>
      <c r="C133" s="76" cm="1">
        <f t="array" ref="C133">_xlfn.IFS($A133=0,C$19,$A133&lt;=C$25,C$26,$A133&lt;=C$21,MAX(C$26,C$22+C$23*(C$21-$A133)^C$24),$A133&gt;=C$28,MIN(C$33,C$29+C$31*IF(C$30,MAX(0,$A133-C$30),$A133-C$28)^C$32), TRUE, 0)</f>
        <v>-1470.4137931034484</v>
      </c>
      <c r="D133" s="75" cm="1">
        <f t="array" ref="D133">_xlfn.IFS($A133=0,D$19,$A133&lt;=D$25,D$26,$A133&lt;=D$21,MAX(D$26,D$22+D$23*(D$21-$A133)^D$24),$A133&gt;=D$28,MIN(D$33,D$29+D$31*IF(D$30,MAX(0,$A133-D$30),$A133-D$28)^D$32), TRUE, 0)</f>
        <v>-1954.9999999999998</v>
      </c>
      <c r="E133" s="76" cm="1">
        <f t="array" ref="E133">_xlfn.IFS($A133=0,E$19,$A133&lt;=E$25,E$26,$A133&lt;=E$21,MAX(E$26,E$22+E$23*(E$21-$A133)^E$24),$A133&gt;=E$28,MIN(E$33,E$29+E$31*IF(E$30,MAX(0,$A133-E$30),$A133-E$28)^E$32), TRUE, 0)</f>
        <v>-977.49999999999989</v>
      </c>
      <c r="F133" s="4"/>
      <c r="G133" s="4"/>
      <c r="H133" s="4"/>
      <c r="K133" s="3"/>
      <c r="L133" s="3"/>
    </row>
    <row r="134" spans="1:12">
      <c r="A134" s="53">
        <v>97</v>
      </c>
      <c r="B134" s="75" cm="1">
        <f t="array" ref="B134">_xlfn.IFS($A134=0,B$19,$A134&lt;=B$25,B$26,$A134&lt;=B$21,MAX(B$26,B$22+B$23*(B$21-$A134)^B$24),$A134&gt;=B$28,MIN(B$33,B$29+B$31*IF(B$30,MAX(0,$A134-B$30),$A134-B$28)^B$32), TRUE, 0)</f>
        <v>-3624.4827586206902</v>
      </c>
      <c r="C134" s="76" cm="1">
        <f t="array" ref="C134">_xlfn.IFS($A134=0,C$19,$A134&lt;=C$25,C$26,$A134&lt;=C$21,MAX(C$26,C$22+C$23*(C$21-$A134)^C$24),$A134&gt;=C$28,MIN(C$33,C$29+C$31*IF(C$30,MAX(0,$A134-C$30),$A134-C$28)^C$32), TRUE, 0)</f>
        <v>-1449.7931034482758</v>
      </c>
      <c r="D134" s="75" cm="1">
        <f t="array" ref="D134">_xlfn.IFS($A134=0,D$19,$A134&lt;=D$25,D$26,$A134&lt;=D$21,MAX(D$26,D$22+D$23*(D$21-$A134)^D$24),$A134&gt;=D$28,MIN(D$33,D$29+D$31*IF(D$30,MAX(0,$A134-D$30),$A134-D$28)^D$32), TRUE, 0)</f>
        <v>-1897.4999999999998</v>
      </c>
      <c r="E134" s="76" cm="1">
        <f t="array" ref="E134">_xlfn.IFS($A134=0,E$19,$A134&lt;=E$25,E$26,$A134&lt;=E$21,MAX(E$26,E$22+E$23*(E$21-$A134)^E$24),$A134&gt;=E$28,MIN(E$33,E$29+E$31*IF(E$30,MAX(0,$A134-E$30),$A134-E$28)^E$32), TRUE, 0)</f>
        <v>-948.74999999999989</v>
      </c>
      <c r="F134" s="4"/>
      <c r="G134" s="4"/>
      <c r="H134" s="4"/>
      <c r="K134" s="3"/>
      <c r="L134" s="3"/>
    </row>
    <row r="135" spans="1:12">
      <c r="A135" s="53">
        <v>98</v>
      </c>
      <c r="B135" s="75" cm="1">
        <f t="array" ref="B135">_xlfn.IFS($A135=0,B$19,$A135&lt;=B$25,B$26,$A135&lt;=B$21,MAX(B$26,B$22+B$23*(B$21-$A135)^B$24),$A135&gt;=B$28,MIN(B$33,B$29+B$31*IF(B$30,MAX(0,$A135-B$30),$A135-B$28)^B$32), TRUE, 0)</f>
        <v>-3572.9310344827591</v>
      </c>
      <c r="C135" s="76" cm="1">
        <f t="array" ref="C135">_xlfn.IFS($A135=0,C$19,$A135&lt;=C$25,C$26,$A135&lt;=C$21,MAX(C$26,C$22+C$23*(C$21-$A135)^C$24),$A135&gt;=C$28,MIN(C$33,C$29+C$31*IF(C$30,MAX(0,$A135-C$30),$A135-C$28)^C$32), TRUE, 0)</f>
        <v>-1429.1724137931035</v>
      </c>
      <c r="D135" s="75" cm="1">
        <f t="array" ref="D135">_xlfn.IFS($A135=0,D$19,$A135&lt;=D$25,D$26,$A135&lt;=D$21,MAX(D$26,D$22+D$23*(D$21-$A135)^D$24),$A135&gt;=D$28,MIN(D$33,D$29+D$31*IF(D$30,MAX(0,$A135-D$30),$A135-D$28)^D$32), TRUE, 0)</f>
        <v>-1839.9999999999998</v>
      </c>
      <c r="E135" s="76" cm="1">
        <f t="array" ref="E135">_xlfn.IFS($A135=0,E$19,$A135&lt;=E$25,E$26,$A135&lt;=E$21,MAX(E$26,E$22+E$23*(E$21-$A135)^E$24),$A135&gt;=E$28,MIN(E$33,E$29+E$31*IF(E$30,MAX(0,$A135-E$30),$A135-E$28)^E$32), TRUE, 0)</f>
        <v>-919.99999999999989</v>
      </c>
      <c r="F135" s="4"/>
      <c r="G135" s="4"/>
      <c r="H135" s="4"/>
      <c r="K135" s="3"/>
      <c r="L135" s="3"/>
    </row>
    <row r="136" spans="1:12">
      <c r="A136" s="53">
        <v>99</v>
      </c>
      <c r="B136" s="75" cm="1">
        <f t="array" ref="B136">_xlfn.IFS($A136=0,B$19,$A136&lt;=B$25,B$26,$A136&lt;=B$21,MAX(B$26,B$22+B$23*(B$21-$A136)^B$24),$A136&gt;=B$28,MIN(B$33,B$29+B$31*IF(B$30,MAX(0,$A136-B$30),$A136-B$28)^B$32), TRUE, 0)</f>
        <v>-3521.3793103448284</v>
      </c>
      <c r="C136" s="76" cm="1">
        <f t="array" ref="C136">_xlfn.IFS($A136=0,C$19,$A136&lt;=C$25,C$26,$A136&lt;=C$21,MAX(C$26,C$22+C$23*(C$21-$A136)^C$24),$A136&gt;=C$28,MIN(C$33,C$29+C$31*IF(C$30,MAX(0,$A136-C$30),$A136-C$28)^C$32), TRUE, 0)</f>
        <v>-1408.5517241379312</v>
      </c>
      <c r="D136" s="75" cm="1">
        <f t="array" ref="D136">_xlfn.IFS($A136=0,D$19,$A136&lt;=D$25,D$26,$A136&lt;=D$21,MAX(D$26,D$22+D$23*(D$21-$A136)^D$24),$A136&gt;=D$28,MIN(D$33,D$29+D$31*IF(D$30,MAX(0,$A136-D$30),$A136-D$28)^D$32), TRUE, 0)</f>
        <v>-1782.4999999999998</v>
      </c>
      <c r="E136" s="76" cm="1">
        <f t="array" ref="E136">_xlfn.IFS($A136=0,E$19,$A136&lt;=E$25,E$26,$A136&lt;=E$21,MAX(E$26,E$22+E$23*(E$21-$A136)^E$24),$A136&gt;=E$28,MIN(E$33,E$29+E$31*IF(E$30,MAX(0,$A136-E$30),$A136-E$28)^E$32), TRUE, 0)</f>
        <v>-891.24999999999989</v>
      </c>
      <c r="F136" s="4"/>
      <c r="G136" s="4"/>
      <c r="H136" s="4"/>
      <c r="K136" s="3"/>
      <c r="L136" s="3"/>
    </row>
    <row r="137" spans="1:12">
      <c r="A137" s="53">
        <v>100</v>
      </c>
      <c r="B137" s="75" cm="1">
        <f t="array" ref="B137">_xlfn.IFS($A137=0,B$19,$A137&lt;=B$25,B$26,$A137&lt;=B$21,MAX(B$26,B$22+B$23*(B$21-$A137)^B$24),$A137&gt;=B$28,MIN(B$33,B$29+B$31*IF(B$30,MAX(0,$A137-B$30),$A137-B$28)^B$32), TRUE, 0)</f>
        <v>-3469.8275862068972</v>
      </c>
      <c r="C137" s="76" cm="1">
        <f t="array" ref="C137">_xlfn.IFS($A137=0,C$19,$A137&lt;=C$25,C$26,$A137&lt;=C$21,MAX(C$26,C$22+C$23*(C$21-$A137)^C$24),$A137&gt;=C$28,MIN(C$33,C$29+C$31*IF(C$30,MAX(0,$A137-C$30),$A137-C$28)^C$32), TRUE, 0)</f>
        <v>-1387.9310344827586</v>
      </c>
      <c r="D137" s="75" cm="1">
        <f t="array" ref="D137">_xlfn.IFS($A137=0,D$19,$A137&lt;=D$25,D$26,$A137&lt;=D$21,MAX(D$26,D$22+D$23*(D$21-$A137)^D$24),$A137&gt;=D$28,MIN(D$33,D$29+D$31*IF(D$30,MAX(0,$A137-D$30),$A137-D$28)^D$32), TRUE, 0)</f>
        <v>-1724.9999999999998</v>
      </c>
      <c r="E137" s="76" cm="1">
        <f t="array" ref="E137">_xlfn.IFS($A137=0,E$19,$A137&lt;=E$25,E$26,$A137&lt;=E$21,MAX(E$26,E$22+E$23*(E$21-$A137)^E$24),$A137&gt;=E$28,MIN(E$33,E$29+E$31*IF(E$30,MAX(0,$A137-E$30),$A137-E$28)^E$32), TRUE, 0)</f>
        <v>-862.49999999999989</v>
      </c>
      <c r="F137" s="4"/>
      <c r="G137" s="4"/>
      <c r="H137" s="4"/>
      <c r="K137" s="3"/>
      <c r="L137" s="3"/>
    </row>
    <row r="138" spans="1:12">
      <c r="A138" s="53">
        <v>101</v>
      </c>
      <c r="B138" s="75" cm="1">
        <f t="array" ref="B138">_xlfn.IFS($A138=0,B$19,$A138&lt;=B$25,B$26,$A138&lt;=B$21,MAX(B$26,B$22+B$23*(B$21-$A138)^B$24),$A138&gt;=B$28,MIN(B$33,B$29+B$31*IF(B$30,MAX(0,$A138-B$30),$A138-B$28)^B$32), TRUE, 0)</f>
        <v>-3418.275862068966</v>
      </c>
      <c r="C138" s="76" cm="1">
        <f t="array" ref="C138">_xlfn.IFS($A138=0,C$19,$A138&lt;=C$25,C$26,$A138&lt;=C$21,MAX(C$26,C$22+C$23*(C$21-$A138)^C$24),$A138&gt;=C$28,MIN(C$33,C$29+C$31*IF(C$30,MAX(0,$A138-C$30),$A138-C$28)^C$32), TRUE, 0)</f>
        <v>-1367.3103448275863</v>
      </c>
      <c r="D138" s="75" cm="1">
        <f t="array" ref="D138">_xlfn.IFS($A138=0,D$19,$A138&lt;=D$25,D$26,$A138&lt;=D$21,MAX(D$26,D$22+D$23*(D$21-$A138)^D$24),$A138&gt;=D$28,MIN(D$33,D$29+D$31*IF(D$30,MAX(0,$A138-D$30),$A138-D$28)^D$32), TRUE, 0)</f>
        <v>0</v>
      </c>
      <c r="E138" s="76" cm="1">
        <f t="array" ref="E138">_xlfn.IFS($A138=0,E$19,$A138&lt;=E$25,E$26,$A138&lt;=E$21,MAX(E$26,E$22+E$23*(E$21-$A138)^E$24),$A138&gt;=E$28,MIN(E$33,E$29+E$31*IF(E$30,MAX(0,$A138-E$30),$A138-E$28)^E$32), TRUE, 0)</f>
        <v>0</v>
      </c>
      <c r="F138" s="4"/>
      <c r="G138" s="4"/>
      <c r="H138" s="4"/>
      <c r="K138" s="3"/>
      <c r="L138" s="3"/>
    </row>
    <row r="139" spans="1:12">
      <c r="A139" s="53">
        <v>102</v>
      </c>
      <c r="B139" s="75" cm="1">
        <f t="array" ref="B139">_xlfn.IFS($A139=0,B$19,$A139&lt;=B$25,B$26,$A139&lt;=B$21,MAX(B$26,B$22+B$23*(B$21-$A139)^B$24),$A139&gt;=B$28,MIN(B$33,B$29+B$31*IF(B$30,MAX(0,$A139-B$30),$A139-B$28)^B$32), TRUE, 0)</f>
        <v>-3366.7241379310353</v>
      </c>
      <c r="C139" s="76" cm="1">
        <f t="array" ref="C139">_xlfn.IFS($A139=0,C$19,$A139&lt;=C$25,C$26,$A139&lt;=C$21,MAX(C$26,C$22+C$23*(C$21-$A139)^C$24),$A139&gt;=C$28,MIN(C$33,C$29+C$31*IF(C$30,MAX(0,$A139-C$30),$A139-C$28)^C$32), TRUE, 0)</f>
        <v>-1346.6896551724139</v>
      </c>
      <c r="D139" s="75" cm="1">
        <f t="array" ref="D139">_xlfn.IFS($A139=0,D$19,$A139&lt;=D$25,D$26,$A139&lt;=D$21,MAX(D$26,D$22+D$23*(D$21-$A139)^D$24),$A139&gt;=D$28,MIN(D$33,D$29+D$31*IF(D$30,MAX(0,$A139-D$30),$A139-D$28)^D$32), TRUE, 0)</f>
        <v>0</v>
      </c>
      <c r="E139" s="76" cm="1">
        <f t="array" ref="E139">_xlfn.IFS($A139=0,E$19,$A139&lt;=E$25,E$26,$A139&lt;=E$21,MAX(E$26,E$22+E$23*(E$21-$A139)^E$24),$A139&gt;=E$28,MIN(E$33,E$29+E$31*IF(E$30,MAX(0,$A139-E$30),$A139-E$28)^E$32), TRUE, 0)</f>
        <v>0</v>
      </c>
      <c r="F139" s="4"/>
      <c r="G139" s="4"/>
      <c r="H139" s="4"/>
      <c r="K139" s="3"/>
      <c r="L139" s="3"/>
    </row>
    <row r="140" spans="1:12">
      <c r="A140" s="53">
        <v>103</v>
      </c>
      <c r="B140" s="75" cm="1">
        <f t="array" ref="B140">_xlfn.IFS($A140=0,B$19,$A140&lt;=B$25,B$26,$A140&lt;=B$21,MAX(B$26,B$22+B$23*(B$21-$A140)^B$24),$A140&gt;=B$28,MIN(B$33,B$29+B$31*IF(B$30,MAX(0,$A140-B$30),$A140-B$28)^B$32), TRUE, 0)</f>
        <v>-3315.1724137931042</v>
      </c>
      <c r="C140" s="76" cm="1">
        <f t="array" ref="C140">_xlfn.IFS($A140=0,C$19,$A140&lt;=C$25,C$26,$A140&lt;=C$21,MAX(C$26,C$22+C$23*(C$21-$A140)^C$24),$A140&gt;=C$28,MIN(C$33,C$29+C$31*IF(C$30,MAX(0,$A140-C$30),$A140-C$28)^C$32), TRUE, 0)</f>
        <v>-1326.0689655172414</v>
      </c>
      <c r="D140" s="75" cm="1">
        <f t="array" ref="D140">_xlfn.IFS($A140=0,D$19,$A140&lt;=D$25,D$26,$A140&lt;=D$21,MAX(D$26,D$22+D$23*(D$21-$A140)^D$24),$A140&gt;=D$28,MIN(D$33,D$29+D$31*IF(D$30,MAX(0,$A140-D$30),$A140-D$28)^D$32), TRUE, 0)</f>
        <v>0</v>
      </c>
      <c r="E140" s="76" cm="1">
        <f t="array" ref="E140">_xlfn.IFS($A140=0,E$19,$A140&lt;=E$25,E$26,$A140&lt;=E$21,MAX(E$26,E$22+E$23*(E$21-$A140)^E$24),$A140&gt;=E$28,MIN(E$33,E$29+E$31*IF(E$30,MAX(0,$A140-E$30),$A140-E$28)^E$32), TRUE, 0)</f>
        <v>0</v>
      </c>
      <c r="F140" s="4"/>
      <c r="G140" s="4"/>
      <c r="H140" s="4"/>
      <c r="K140" s="3"/>
      <c r="L140" s="3"/>
    </row>
    <row r="141" spans="1:12">
      <c r="A141" s="53">
        <v>104</v>
      </c>
      <c r="B141" s="75" cm="1">
        <f t="array" ref="B141">_xlfn.IFS($A141=0,B$19,$A141&lt;=B$25,B$26,$A141&lt;=B$21,MAX(B$26,B$22+B$23*(B$21-$A141)^B$24),$A141&gt;=B$28,MIN(B$33,B$29+B$31*IF(B$30,MAX(0,$A141-B$30),$A141-B$28)^B$32), TRUE, 0)</f>
        <v>-3263.620689655173</v>
      </c>
      <c r="C141" s="76" cm="1">
        <f t="array" ref="C141">_xlfn.IFS($A141=0,C$19,$A141&lt;=C$25,C$26,$A141&lt;=C$21,MAX(C$26,C$22+C$23*(C$21-$A141)^C$24),$A141&gt;=C$28,MIN(C$33,C$29+C$31*IF(C$30,MAX(0,$A141-C$30),$A141-C$28)^C$32), TRUE, 0)</f>
        <v>-1305.4482758620691</v>
      </c>
      <c r="D141" s="75" cm="1">
        <f t="array" ref="D141">_xlfn.IFS($A141=0,D$19,$A141&lt;=D$25,D$26,$A141&lt;=D$21,MAX(D$26,D$22+D$23*(D$21-$A141)^D$24),$A141&gt;=D$28,MIN(D$33,D$29+D$31*IF(D$30,MAX(0,$A141-D$30),$A141-D$28)^D$32), TRUE, 0)</f>
        <v>0</v>
      </c>
      <c r="E141" s="76" cm="1">
        <f t="array" ref="E141">_xlfn.IFS($A141=0,E$19,$A141&lt;=E$25,E$26,$A141&lt;=E$21,MAX(E$26,E$22+E$23*(E$21-$A141)^E$24),$A141&gt;=E$28,MIN(E$33,E$29+E$31*IF(E$30,MAX(0,$A141-E$30),$A141-E$28)^E$32), TRUE, 0)</f>
        <v>0</v>
      </c>
      <c r="F141" s="4"/>
      <c r="G141" s="4"/>
      <c r="H141" s="4"/>
      <c r="K141" s="3"/>
      <c r="L141" s="3"/>
    </row>
    <row r="142" spans="1:12">
      <c r="A142" s="53">
        <v>105</v>
      </c>
      <c r="B142" s="75" cm="1">
        <f t="array" ref="B142">_xlfn.IFS($A142=0,B$19,$A142&lt;=B$25,B$26,$A142&lt;=B$21,MAX(B$26,B$22+B$23*(B$21-$A142)^B$24),$A142&gt;=B$28,MIN(B$33,B$29+B$31*IF(B$30,MAX(0,$A142-B$30),$A142-B$28)^B$32), TRUE, 0)</f>
        <v>-3212.0689655172418</v>
      </c>
      <c r="C142" s="76" cm="1">
        <f t="array" ref="C142">_xlfn.IFS($A142=0,C$19,$A142&lt;=C$25,C$26,$A142&lt;=C$21,MAX(C$26,C$22+C$23*(C$21-$A142)^C$24),$A142&gt;=C$28,MIN(C$33,C$29+C$31*IF(C$30,MAX(0,$A142-C$30),$A142-C$28)^C$32), TRUE, 0)</f>
        <v>-1284.8275862068967</v>
      </c>
      <c r="D142" s="75" cm="1">
        <f t="array" ref="D142">_xlfn.IFS($A142=0,D$19,$A142&lt;=D$25,D$26,$A142&lt;=D$21,MAX(D$26,D$22+D$23*(D$21-$A142)^D$24),$A142&gt;=D$28,MIN(D$33,D$29+D$31*IF(D$30,MAX(0,$A142-D$30),$A142-D$28)^D$32), TRUE, 0)</f>
        <v>0</v>
      </c>
      <c r="E142" s="76" cm="1">
        <f t="array" ref="E142">_xlfn.IFS($A142=0,E$19,$A142&lt;=E$25,E$26,$A142&lt;=E$21,MAX(E$26,E$22+E$23*(E$21-$A142)^E$24),$A142&gt;=E$28,MIN(E$33,E$29+E$31*IF(E$30,MAX(0,$A142-E$30),$A142-E$28)^E$32), TRUE, 0)</f>
        <v>0</v>
      </c>
      <c r="F142" s="4"/>
      <c r="G142" s="4"/>
      <c r="H142" s="4"/>
      <c r="K142" s="3"/>
      <c r="L142" s="3"/>
    </row>
    <row r="143" spans="1:12">
      <c r="A143" s="53">
        <v>106</v>
      </c>
      <c r="B143" s="75" cm="1">
        <f t="array" ref="B143">_xlfn.IFS($A143=0,B$19,$A143&lt;=B$25,B$26,$A143&lt;=B$21,MAX(B$26,B$22+B$23*(B$21-$A143)^B$24),$A143&gt;=B$28,MIN(B$33,B$29+B$31*IF(B$30,MAX(0,$A143-B$30),$A143-B$28)^B$32), TRUE, 0)</f>
        <v>-3160.5172413793111</v>
      </c>
      <c r="C143" s="76" cm="1">
        <f t="array" ref="C143">_xlfn.IFS($A143=0,C$19,$A143&lt;=C$25,C$26,$A143&lt;=C$21,MAX(C$26,C$22+C$23*(C$21-$A143)^C$24),$A143&gt;=C$28,MIN(C$33,C$29+C$31*IF(C$30,MAX(0,$A143-C$30),$A143-C$28)^C$32), TRUE, 0)</f>
        <v>-1264.2068965517242</v>
      </c>
      <c r="D143" s="75" cm="1">
        <f t="array" ref="D143">_xlfn.IFS($A143=0,D$19,$A143&lt;=D$25,D$26,$A143&lt;=D$21,MAX(D$26,D$22+D$23*(D$21-$A143)^D$24),$A143&gt;=D$28,MIN(D$33,D$29+D$31*IF(D$30,MAX(0,$A143-D$30),$A143-D$28)^D$32), TRUE, 0)</f>
        <v>0</v>
      </c>
      <c r="E143" s="76" cm="1">
        <f t="array" ref="E143">_xlfn.IFS($A143=0,E$19,$A143&lt;=E$25,E$26,$A143&lt;=E$21,MAX(E$26,E$22+E$23*(E$21-$A143)^E$24),$A143&gt;=E$28,MIN(E$33,E$29+E$31*IF(E$30,MAX(0,$A143-E$30),$A143-E$28)^E$32), TRUE, 0)</f>
        <v>0</v>
      </c>
      <c r="F143" s="4"/>
      <c r="G143" s="4"/>
      <c r="H143" s="4"/>
      <c r="K143" s="3"/>
      <c r="L143" s="3"/>
    </row>
    <row r="144" spans="1:12">
      <c r="A144" s="53">
        <v>107</v>
      </c>
      <c r="B144" s="75" cm="1">
        <f t="array" ref="B144">_xlfn.IFS($A144=0,B$19,$A144&lt;=B$25,B$26,$A144&lt;=B$21,MAX(B$26,B$22+B$23*(B$21-$A144)^B$24),$A144&gt;=B$28,MIN(B$33,B$29+B$31*IF(B$30,MAX(0,$A144-B$30),$A144-B$28)^B$32), TRUE, 0)</f>
        <v>-3108.96551724138</v>
      </c>
      <c r="C144" s="76" cm="1">
        <f t="array" ref="C144">_xlfn.IFS($A144=0,C$19,$A144&lt;=C$25,C$26,$A144&lt;=C$21,MAX(C$26,C$22+C$23*(C$21-$A144)^C$24),$A144&gt;=C$28,MIN(C$33,C$29+C$31*IF(C$30,MAX(0,$A144-C$30),$A144-C$28)^C$32), TRUE, 0)</f>
        <v>-1243.5862068965519</v>
      </c>
      <c r="D144" s="75" cm="1">
        <f t="array" ref="D144">_xlfn.IFS($A144=0,D$19,$A144&lt;=D$25,D$26,$A144&lt;=D$21,MAX(D$26,D$22+D$23*(D$21-$A144)^D$24),$A144&gt;=D$28,MIN(D$33,D$29+D$31*IF(D$30,MAX(0,$A144-D$30),$A144-D$28)^D$32), TRUE, 0)</f>
        <v>0</v>
      </c>
      <c r="E144" s="76" cm="1">
        <f t="array" ref="E144">_xlfn.IFS($A144=0,E$19,$A144&lt;=E$25,E$26,$A144&lt;=E$21,MAX(E$26,E$22+E$23*(E$21-$A144)^E$24),$A144&gt;=E$28,MIN(E$33,E$29+E$31*IF(E$30,MAX(0,$A144-E$30),$A144-E$28)^E$32), TRUE, 0)</f>
        <v>0</v>
      </c>
      <c r="F144" s="4"/>
      <c r="G144" s="4"/>
      <c r="H144" s="4"/>
      <c r="K144" s="3"/>
      <c r="L144" s="3"/>
    </row>
    <row r="145" spans="1:12">
      <c r="A145" s="53">
        <v>108</v>
      </c>
      <c r="B145" s="75" cm="1">
        <f t="array" ref="B145">_xlfn.IFS($A145=0,B$19,$A145&lt;=B$25,B$26,$A145&lt;=B$21,MAX(B$26,B$22+B$23*(B$21-$A145)^B$24),$A145&gt;=B$28,MIN(B$33,B$29+B$31*IF(B$30,MAX(0,$A145-B$30),$A145-B$28)^B$32), TRUE, 0)</f>
        <v>-3057.4137931034493</v>
      </c>
      <c r="C145" s="76" cm="1">
        <f t="array" ref="C145">_xlfn.IFS($A145=0,C$19,$A145&lt;=C$25,C$26,$A145&lt;=C$21,MAX(C$26,C$22+C$23*(C$21-$A145)^C$24),$A145&gt;=C$28,MIN(C$33,C$29+C$31*IF(C$30,MAX(0,$A145-C$30),$A145-C$28)^C$32), TRUE, 0)</f>
        <v>-1222.9655172413795</v>
      </c>
      <c r="D145" s="75" cm="1">
        <f t="array" ref="D145">_xlfn.IFS($A145=0,D$19,$A145&lt;=D$25,D$26,$A145&lt;=D$21,MAX(D$26,D$22+D$23*(D$21-$A145)^D$24),$A145&gt;=D$28,MIN(D$33,D$29+D$31*IF(D$30,MAX(0,$A145-D$30),$A145-D$28)^D$32), TRUE, 0)</f>
        <v>0</v>
      </c>
      <c r="E145" s="76" cm="1">
        <f t="array" ref="E145">_xlfn.IFS($A145=0,E$19,$A145&lt;=E$25,E$26,$A145&lt;=E$21,MAX(E$26,E$22+E$23*(E$21-$A145)^E$24),$A145&gt;=E$28,MIN(E$33,E$29+E$31*IF(E$30,MAX(0,$A145-E$30),$A145-E$28)^E$32), TRUE, 0)</f>
        <v>0</v>
      </c>
      <c r="F145" s="4"/>
      <c r="G145" s="4"/>
      <c r="H145" s="4"/>
      <c r="K145" s="3"/>
      <c r="L145" s="3"/>
    </row>
    <row r="146" spans="1:12">
      <c r="A146" s="53">
        <v>109</v>
      </c>
      <c r="B146" s="75" cm="1">
        <f t="array" ref="B146">_xlfn.IFS($A146=0,B$19,$A146&lt;=B$25,B$26,$A146&lt;=B$21,MAX(B$26,B$22+B$23*(B$21-$A146)^B$24),$A146&gt;=B$28,MIN(B$33,B$29+B$31*IF(B$30,MAX(0,$A146-B$30),$A146-B$28)^B$32), TRUE, 0)</f>
        <v>-3005.8620689655181</v>
      </c>
      <c r="C146" s="76" cm="1">
        <f t="array" ref="C146">_xlfn.IFS($A146=0,C$19,$A146&lt;=C$25,C$26,$A146&lt;=C$21,MAX(C$26,C$22+C$23*(C$21-$A146)^C$24),$A146&gt;=C$28,MIN(C$33,C$29+C$31*IF(C$30,MAX(0,$A146-C$30),$A146-C$28)^C$32), TRUE, 0)</f>
        <v>-1202.344827586207</v>
      </c>
      <c r="D146" s="75" cm="1">
        <f t="array" ref="D146">_xlfn.IFS($A146=0,D$19,$A146&lt;=D$25,D$26,$A146&lt;=D$21,MAX(D$26,D$22+D$23*(D$21-$A146)^D$24),$A146&gt;=D$28,MIN(D$33,D$29+D$31*IF(D$30,MAX(0,$A146-D$30),$A146-D$28)^D$32), TRUE, 0)</f>
        <v>0</v>
      </c>
      <c r="E146" s="76" cm="1">
        <f t="array" ref="E146">_xlfn.IFS($A146=0,E$19,$A146&lt;=E$25,E$26,$A146&lt;=E$21,MAX(E$26,E$22+E$23*(E$21-$A146)^E$24),$A146&gt;=E$28,MIN(E$33,E$29+E$31*IF(E$30,MAX(0,$A146-E$30),$A146-E$28)^E$32), TRUE, 0)</f>
        <v>0</v>
      </c>
      <c r="F146" s="4"/>
      <c r="G146" s="4"/>
      <c r="H146" s="4"/>
      <c r="K146" s="3"/>
      <c r="L146" s="3"/>
    </row>
    <row r="147" spans="1:12">
      <c r="A147" s="53">
        <v>110</v>
      </c>
      <c r="B147" s="75" cm="1">
        <f t="array" ref="B147">_xlfn.IFS($A147=0,B$19,$A147&lt;=B$25,B$26,$A147&lt;=B$21,MAX(B$26,B$22+B$23*(B$21-$A147)^B$24),$A147&gt;=B$28,MIN(B$33,B$29+B$31*IF(B$30,MAX(0,$A147-B$30),$A147-B$28)^B$32), TRUE, 0)</f>
        <v>-2954.310344827587</v>
      </c>
      <c r="C147" s="76" cm="1">
        <f t="array" ref="C147">_xlfn.IFS($A147=0,C$19,$A147&lt;=C$25,C$26,$A147&lt;=C$21,MAX(C$26,C$22+C$23*(C$21-$A147)^C$24),$A147&gt;=C$28,MIN(C$33,C$29+C$31*IF(C$30,MAX(0,$A147-C$30),$A147-C$28)^C$32), TRUE, 0)</f>
        <v>-1181.7241379310346</v>
      </c>
      <c r="D147" s="75" cm="1">
        <f t="array" ref="D147">_xlfn.IFS($A147=0,D$19,$A147&lt;=D$25,D$26,$A147&lt;=D$21,MAX(D$26,D$22+D$23*(D$21-$A147)^D$24),$A147&gt;=D$28,MIN(D$33,D$29+D$31*IF(D$30,MAX(0,$A147-D$30),$A147-D$28)^D$32), TRUE, 0)</f>
        <v>0</v>
      </c>
      <c r="E147" s="76" cm="1">
        <f t="array" ref="E147">_xlfn.IFS($A147=0,E$19,$A147&lt;=E$25,E$26,$A147&lt;=E$21,MAX(E$26,E$22+E$23*(E$21-$A147)^E$24),$A147&gt;=E$28,MIN(E$33,E$29+E$31*IF(E$30,MAX(0,$A147-E$30),$A147-E$28)^E$32), TRUE, 0)</f>
        <v>0</v>
      </c>
      <c r="F147" s="4"/>
      <c r="G147" s="4"/>
      <c r="H147" s="4"/>
      <c r="K147" s="3"/>
      <c r="L147" s="3"/>
    </row>
    <row r="148" spans="1:12">
      <c r="A148" s="53">
        <v>111</v>
      </c>
      <c r="B148" s="75" cm="1">
        <f t="array" ref="B148">_xlfn.IFS($A148=0,B$19,$A148&lt;=B$25,B$26,$A148&lt;=B$21,MAX(B$26,B$22+B$23*(B$21-$A148)^B$24),$A148&gt;=B$28,MIN(B$33,B$29+B$31*IF(B$30,MAX(0,$A148-B$30),$A148-B$28)^B$32), TRUE, 0)</f>
        <v>-2902.7586206896558</v>
      </c>
      <c r="C148" s="76" cm="1">
        <f t="array" ref="C148">_xlfn.IFS($A148=0,C$19,$A148&lt;=C$25,C$26,$A148&lt;=C$21,MAX(C$26,C$22+C$23*(C$21-$A148)^C$24),$A148&gt;=C$28,MIN(C$33,C$29+C$31*IF(C$30,MAX(0,$A148-C$30),$A148-C$28)^C$32), TRUE, 0)</f>
        <v>-1161.1034482758623</v>
      </c>
      <c r="D148" s="75" cm="1">
        <f t="array" ref="D148">_xlfn.IFS($A148=0,D$19,$A148&lt;=D$25,D$26,$A148&lt;=D$21,MAX(D$26,D$22+D$23*(D$21-$A148)^D$24),$A148&gt;=D$28,MIN(D$33,D$29+D$31*IF(D$30,MAX(0,$A148-D$30),$A148-D$28)^D$32), TRUE, 0)</f>
        <v>0</v>
      </c>
      <c r="E148" s="76" cm="1">
        <f t="array" ref="E148">_xlfn.IFS($A148=0,E$19,$A148&lt;=E$25,E$26,$A148&lt;=E$21,MAX(E$26,E$22+E$23*(E$21-$A148)^E$24),$A148&gt;=E$28,MIN(E$33,E$29+E$31*IF(E$30,MAX(0,$A148-E$30),$A148-E$28)^E$32), TRUE, 0)</f>
        <v>0</v>
      </c>
      <c r="F148" s="4"/>
      <c r="G148" s="4"/>
      <c r="H148" s="4"/>
      <c r="K148" s="3"/>
      <c r="L148" s="3"/>
    </row>
    <row r="149" spans="1:12">
      <c r="A149" s="53">
        <v>112</v>
      </c>
      <c r="B149" s="75" cm="1">
        <f t="array" ref="B149">_xlfn.IFS($A149=0,B$19,$A149&lt;=B$25,B$26,$A149&lt;=B$21,MAX(B$26,B$22+B$23*(B$21-$A149)^B$24),$A149&gt;=B$28,MIN(B$33,B$29+B$31*IF(B$30,MAX(0,$A149-B$30),$A149-B$28)^B$32), TRUE, 0)</f>
        <v>-2851.2068965517246</v>
      </c>
      <c r="C149" s="76" cm="1">
        <f t="array" ref="C149">_xlfn.IFS($A149=0,C$19,$A149&lt;=C$25,C$26,$A149&lt;=C$21,MAX(C$26,C$22+C$23*(C$21-$A149)^C$24),$A149&gt;=C$28,MIN(C$33,C$29+C$31*IF(C$30,MAX(0,$A149-C$30),$A149-C$28)^C$32), TRUE, 0)</f>
        <v>-1140.4827586206898</v>
      </c>
      <c r="D149" s="75" cm="1">
        <f t="array" ref="D149">_xlfn.IFS($A149=0,D$19,$A149&lt;=D$25,D$26,$A149&lt;=D$21,MAX(D$26,D$22+D$23*(D$21-$A149)^D$24),$A149&gt;=D$28,MIN(D$33,D$29+D$31*IF(D$30,MAX(0,$A149-D$30),$A149-D$28)^D$32), TRUE, 0)</f>
        <v>0</v>
      </c>
      <c r="E149" s="76" cm="1">
        <f t="array" ref="E149">_xlfn.IFS($A149=0,E$19,$A149&lt;=E$25,E$26,$A149&lt;=E$21,MAX(E$26,E$22+E$23*(E$21-$A149)^E$24),$A149&gt;=E$28,MIN(E$33,E$29+E$31*IF(E$30,MAX(0,$A149-E$30),$A149-E$28)^E$32), TRUE, 0)</f>
        <v>0</v>
      </c>
      <c r="F149" s="4"/>
      <c r="G149" s="4"/>
      <c r="H149" s="4"/>
      <c r="K149" s="3"/>
      <c r="L149" s="3"/>
    </row>
    <row r="150" spans="1:12">
      <c r="A150" s="53">
        <v>113</v>
      </c>
      <c r="B150" s="75" cm="1">
        <f t="array" ref="B150">_xlfn.IFS($A150=0,B$19,$A150&lt;=B$25,B$26,$A150&lt;=B$21,MAX(B$26,B$22+B$23*(B$21-$A150)^B$24),$A150&gt;=B$28,MIN(B$33,B$29+B$31*IF(B$30,MAX(0,$A150-B$30),$A150-B$28)^B$32), TRUE, 0)</f>
        <v>-2799.6551724137935</v>
      </c>
      <c r="C150" s="76" cm="1">
        <f t="array" ref="C150">_xlfn.IFS($A150=0,C$19,$A150&lt;=C$25,C$26,$A150&lt;=C$21,MAX(C$26,C$22+C$23*(C$21-$A150)^C$24),$A150&gt;=C$28,MIN(C$33,C$29+C$31*IF(C$30,MAX(0,$A150-C$30),$A150-C$28)^C$32), TRUE, 0)</f>
        <v>-1119.8620689655174</v>
      </c>
      <c r="D150" s="75" cm="1">
        <f t="array" ref="D150">_xlfn.IFS($A150=0,D$19,$A150&lt;=D$25,D$26,$A150&lt;=D$21,MAX(D$26,D$22+D$23*(D$21-$A150)^D$24),$A150&gt;=D$28,MIN(D$33,D$29+D$31*IF(D$30,MAX(0,$A150-D$30),$A150-D$28)^D$32), TRUE, 0)</f>
        <v>0</v>
      </c>
      <c r="E150" s="76" cm="1">
        <f t="array" ref="E150">_xlfn.IFS($A150=0,E$19,$A150&lt;=E$25,E$26,$A150&lt;=E$21,MAX(E$26,E$22+E$23*(E$21-$A150)^E$24),$A150&gt;=E$28,MIN(E$33,E$29+E$31*IF(E$30,MAX(0,$A150-E$30),$A150-E$28)^E$32), TRUE, 0)</f>
        <v>0</v>
      </c>
      <c r="F150" s="4"/>
      <c r="G150" s="4"/>
      <c r="H150" s="4"/>
      <c r="K150" s="3"/>
      <c r="L150" s="3"/>
    </row>
    <row r="151" spans="1:12">
      <c r="A151" s="53">
        <v>114</v>
      </c>
      <c r="B151" s="75" cm="1">
        <f t="array" ref="B151">_xlfn.IFS($A151=0,B$19,$A151&lt;=B$25,B$26,$A151&lt;=B$21,MAX(B$26,B$22+B$23*(B$21-$A151)^B$24),$A151&gt;=B$28,MIN(B$33,B$29+B$31*IF(B$30,MAX(0,$A151-B$30),$A151-B$28)^B$32), TRUE, 0)</f>
        <v>-2748.1034482758628</v>
      </c>
      <c r="C151" s="76" cm="1">
        <f t="array" ref="C151">_xlfn.IFS($A151=0,C$19,$A151&lt;=C$25,C$26,$A151&lt;=C$21,MAX(C$26,C$22+C$23*(C$21-$A151)^C$24),$A151&gt;=C$28,MIN(C$33,C$29+C$31*IF(C$30,MAX(0,$A151-C$30),$A151-C$28)^C$32), TRUE, 0)</f>
        <v>-1099.2413793103451</v>
      </c>
      <c r="D151" s="75" cm="1">
        <f t="array" ref="D151">_xlfn.IFS($A151=0,D$19,$A151&lt;=D$25,D$26,$A151&lt;=D$21,MAX(D$26,D$22+D$23*(D$21-$A151)^D$24),$A151&gt;=D$28,MIN(D$33,D$29+D$31*IF(D$30,MAX(0,$A151-D$30),$A151-D$28)^D$32), TRUE, 0)</f>
        <v>0</v>
      </c>
      <c r="E151" s="76" cm="1">
        <f t="array" ref="E151">_xlfn.IFS($A151=0,E$19,$A151&lt;=E$25,E$26,$A151&lt;=E$21,MAX(E$26,E$22+E$23*(E$21-$A151)^E$24),$A151&gt;=E$28,MIN(E$33,E$29+E$31*IF(E$30,MAX(0,$A151-E$30),$A151-E$28)^E$32), TRUE, 0)</f>
        <v>0</v>
      </c>
      <c r="F151" s="4"/>
      <c r="G151" s="4"/>
      <c r="H151" s="4"/>
      <c r="K151" s="3"/>
      <c r="L151" s="3"/>
    </row>
    <row r="152" spans="1:12">
      <c r="A152" s="53">
        <v>115</v>
      </c>
      <c r="B152" s="75" cm="1">
        <f t="array" ref="B152">_xlfn.IFS($A152=0,B$19,$A152&lt;=B$25,B$26,$A152&lt;=B$21,MAX(B$26,B$22+B$23*(B$21-$A152)^B$24),$A152&gt;=B$28,MIN(B$33,B$29+B$31*IF(B$30,MAX(0,$A152-B$30),$A152-B$28)^B$32), TRUE, 0)</f>
        <v>-2696.5517241379321</v>
      </c>
      <c r="C152" s="76" cm="1">
        <f t="array" ref="C152">_xlfn.IFS($A152=0,C$19,$A152&lt;=C$25,C$26,$A152&lt;=C$21,MAX(C$26,C$22+C$23*(C$21-$A152)^C$24),$A152&gt;=C$28,MIN(C$33,C$29+C$31*IF(C$30,MAX(0,$A152-C$30),$A152-C$28)^C$32), TRUE, 0)</f>
        <v>-1078.6206896551726</v>
      </c>
      <c r="D152" s="75" cm="1">
        <f t="array" ref="D152">_xlfn.IFS($A152=0,D$19,$A152&lt;=D$25,D$26,$A152&lt;=D$21,MAX(D$26,D$22+D$23*(D$21-$A152)^D$24),$A152&gt;=D$28,MIN(D$33,D$29+D$31*IF(D$30,MAX(0,$A152-D$30),$A152-D$28)^D$32), TRUE, 0)</f>
        <v>0</v>
      </c>
      <c r="E152" s="76" cm="1">
        <f t="array" ref="E152">_xlfn.IFS($A152=0,E$19,$A152&lt;=E$25,E$26,$A152&lt;=E$21,MAX(E$26,E$22+E$23*(E$21-$A152)^E$24),$A152&gt;=E$28,MIN(E$33,E$29+E$31*IF(E$30,MAX(0,$A152-E$30),$A152-E$28)^E$32), TRUE, 0)</f>
        <v>0</v>
      </c>
      <c r="F152" s="4"/>
      <c r="G152" s="4"/>
      <c r="H152" s="4"/>
      <c r="K152" s="3"/>
      <c r="L152" s="3"/>
    </row>
    <row r="153" spans="1:12">
      <c r="A153" s="53">
        <v>116</v>
      </c>
      <c r="B153" s="75" cm="1">
        <f t="array" ref="B153">_xlfn.IFS($A153=0,B$19,$A153&lt;=B$25,B$26,$A153&lt;=B$21,MAX(B$26,B$22+B$23*(B$21-$A153)^B$24),$A153&gt;=B$28,MIN(B$33,B$29+B$31*IF(B$30,MAX(0,$A153-B$30),$A153-B$28)^B$32), TRUE, 0)</f>
        <v>-2645.0000000000009</v>
      </c>
      <c r="C153" s="76" cm="1">
        <f t="array" ref="C153">_xlfn.IFS($A153=0,C$19,$A153&lt;=C$25,C$26,$A153&lt;=C$21,MAX(C$26,C$22+C$23*(C$21-$A153)^C$24),$A153&gt;=C$28,MIN(C$33,C$29+C$31*IF(C$30,MAX(0,$A153-C$30),$A153-C$28)^C$32), TRUE, 0)</f>
        <v>-1058.0000000000002</v>
      </c>
      <c r="D153" s="75" cm="1">
        <f t="array" ref="D153">_xlfn.IFS($A153=0,D$19,$A153&lt;=D$25,D$26,$A153&lt;=D$21,MAX(D$26,D$22+D$23*(D$21-$A153)^D$24),$A153&gt;=D$28,MIN(D$33,D$29+D$31*IF(D$30,MAX(0,$A153-D$30),$A153-D$28)^D$32), TRUE, 0)</f>
        <v>0</v>
      </c>
      <c r="E153" s="76" cm="1">
        <f t="array" ref="E153">_xlfn.IFS($A153=0,E$19,$A153&lt;=E$25,E$26,$A153&lt;=E$21,MAX(E$26,E$22+E$23*(E$21-$A153)^E$24),$A153&gt;=E$28,MIN(E$33,E$29+E$31*IF(E$30,MAX(0,$A153-E$30),$A153-E$28)^E$32), TRUE, 0)</f>
        <v>0</v>
      </c>
      <c r="F153" s="4"/>
      <c r="G153" s="4"/>
      <c r="H153" s="4"/>
      <c r="K153" s="3"/>
      <c r="L153" s="3"/>
    </row>
    <row r="154" spans="1:12">
      <c r="A154" s="53">
        <v>117</v>
      </c>
      <c r="B154" s="75" cm="1">
        <f t="array" ref="B154">_xlfn.IFS($A154=0,B$19,$A154&lt;=B$25,B$26,$A154&lt;=B$21,MAX(B$26,B$22+B$23*(B$21-$A154)^B$24),$A154&gt;=B$28,MIN(B$33,B$29+B$31*IF(B$30,MAX(0,$A154-B$30),$A154-B$28)^B$32), TRUE, 0)</f>
        <v>-2593.4482758620697</v>
      </c>
      <c r="C154" s="76" cm="1">
        <f t="array" ref="C154">_xlfn.IFS($A154=0,C$19,$A154&lt;=C$25,C$26,$A154&lt;=C$21,MAX(C$26,C$22+C$23*(C$21-$A154)^C$24),$A154&gt;=C$28,MIN(C$33,C$29+C$31*IF(C$30,MAX(0,$A154-C$30),$A154-C$28)^C$32), TRUE, 0)</f>
        <v>-1037.3793103448279</v>
      </c>
      <c r="D154" s="75" cm="1">
        <f t="array" ref="D154">_xlfn.IFS($A154=0,D$19,$A154&lt;=D$25,D$26,$A154&lt;=D$21,MAX(D$26,D$22+D$23*(D$21-$A154)^D$24),$A154&gt;=D$28,MIN(D$33,D$29+D$31*IF(D$30,MAX(0,$A154-D$30),$A154-D$28)^D$32), TRUE, 0)</f>
        <v>0</v>
      </c>
      <c r="E154" s="76" cm="1">
        <f t="array" ref="E154">_xlfn.IFS($A154=0,E$19,$A154&lt;=E$25,E$26,$A154&lt;=E$21,MAX(E$26,E$22+E$23*(E$21-$A154)^E$24),$A154&gt;=E$28,MIN(E$33,E$29+E$31*IF(E$30,MAX(0,$A154-E$30),$A154-E$28)^E$32), TRUE, 0)</f>
        <v>0</v>
      </c>
      <c r="F154" s="4"/>
      <c r="G154" s="4"/>
      <c r="H154" s="4"/>
      <c r="K154" s="3"/>
      <c r="L154" s="3"/>
    </row>
    <row r="155" spans="1:12">
      <c r="A155" s="53">
        <v>118</v>
      </c>
      <c r="B155" s="75" cm="1">
        <f t="array" ref="B155">_xlfn.IFS($A155=0,B$19,$A155&lt;=B$25,B$26,$A155&lt;=B$21,MAX(B$26,B$22+B$23*(B$21-$A155)^B$24),$A155&gt;=B$28,MIN(B$33,B$29+B$31*IF(B$30,MAX(0,$A155-B$30),$A155-B$28)^B$32), TRUE, 0)</f>
        <v>-2541.8965517241386</v>
      </c>
      <c r="C155" s="76" cm="1">
        <f t="array" ref="C155">_xlfn.IFS($A155=0,C$19,$A155&lt;=C$25,C$26,$A155&lt;=C$21,MAX(C$26,C$22+C$23*(C$21-$A155)^C$24),$A155&gt;=C$28,MIN(C$33,C$29+C$31*IF(C$30,MAX(0,$A155-C$30),$A155-C$28)^C$32), TRUE, 0)</f>
        <v>-1016.7586206896553</v>
      </c>
      <c r="D155" s="75" cm="1">
        <f t="array" ref="D155">_xlfn.IFS($A155=0,D$19,$A155&lt;=D$25,D$26,$A155&lt;=D$21,MAX(D$26,D$22+D$23*(D$21-$A155)^D$24),$A155&gt;=D$28,MIN(D$33,D$29+D$31*IF(D$30,MAX(0,$A155-D$30),$A155-D$28)^D$32), TRUE, 0)</f>
        <v>0</v>
      </c>
      <c r="E155" s="76" cm="1">
        <f t="array" ref="E155">_xlfn.IFS($A155=0,E$19,$A155&lt;=E$25,E$26,$A155&lt;=E$21,MAX(E$26,E$22+E$23*(E$21-$A155)^E$24),$A155&gt;=E$28,MIN(E$33,E$29+E$31*IF(E$30,MAX(0,$A155-E$30),$A155-E$28)^E$32), TRUE, 0)</f>
        <v>0</v>
      </c>
      <c r="F155" s="4"/>
      <c r="G155" s="4"/>
      <c r="H155" s="4"/>
      <c r="K155" s="3"/>
      <c r="L155" s="3"/>
    </row>
    <row r="156" spans="1:12">
      <c r="A156" s="53">
        <v>119</v>
      </c>
      <c r="B156" s="75" cm="1">
        <f t="array" ref="B156">_xlfn.IFS($A156=0,B$19,$A156&lt;=B$25,B$26,$A156&lt;=B$21,MAX(B$26,B$22+B$23*(B$21-$A156)^B$24),$A156&gt;=B$28,MIN(B$33,B$29+B$31*IF(B$30,MAX(0,$A156-B$30),$A156-B$28)^B$32), TRUE, 0)</f>
        <v>-2490.3448275862074</v>
      </c>
      <c r="C156" s="76" cm="1">
        <f t="array" ref="C156">_xlfn.IFS($A156=0,C$19,$A156&lt;=C$25,C$26,$A156&lt;=C$21,MAX(C$26,C$22+C$23*(C$21-$A156)^C$24),$A156&gt;=C$28,MIN(C$33,C$29+C$31*IF(C$30,MAX(0,$A156-C$30),$A156-C$28)^C$32), TRUE, 0)</f>
        <v>-996.1379310344829</v>
      </c>
      <c r="D156" s="75" cm="1">
        <f t="array" ref="D156">_xlfn.IFS($A156=0,D$19,$A156&lt;=D$25,D$26,$A156&lt;=D$21,MAX(D$26,D$22+D$23*(D$21-$A156)^D$24),$A156&gt;=D$28,MIN(D$33,D$29+D$31*IF(D$30,MAX(0,$A156-D$30),$A156-D$28)^D$32), TRUE, 0)</f>
        <v>0</v>
      </c>
      <c r="E156" s="76" cm="1">
        <f t="array" ref="E156">_xlfn.IFS($A156=0,E$19,$A156&lt;=E$25,E$26,$A156&lt;=E$21,MAX(E$26,E$22+E$23*(E$21-$A156)^E$24),$A156&gt;=E$28,MIN(E$33,E$29+E$31*IF(E$30,MAX(0,$A156-E$30),$A156-E$28)^E$32), TRUE, 0)</f>
        <v>0</v>
      </c>
      <c r="F156" s="4"/>
      <c r="G156" s="4"/>
      <c r="H156" s="4"/>
      <c r="K156" s="3"/>
      <c r="L156" s="3"/>
    </row>
    <row r="157" spans="1:12">
      <c r="A157" s="53">
        <v>120</v>
      </c>
      <c r="B157" s="75" cm="1">
        <f t="array" ref="B157">_xlfn.IFS($A157=0,B$19,$A157&lt;=B$25,B$26,$A157&lt;=B$21,MAX(B$26,B$22+B$23*(B$21-$A157)^B$24),$A157&gt;=B$28,MIN(B$33,B$29+B$31*IF(B$30,MAX(0,$A157-B$30),$A157-B$28)^B$32), TRUE, 0)</f>
        <v>-2438.7931034482763</v>
      </c>
      <c r="C157" s="76" cm="1">
        <f t="array" ref="C157">_xlfn.IFS($A157=0,C$19,$A157&lt;=C$25,C$26,$A157&lt;=C$21,MAX(C$26,C$22+C$23*(C$21-$A157)^C$24),$A157&gt;=C$28,MIN(C$33,C$29+C$31*IF(C$30,MAX(0,$A157-C$30),$A157-C$28)^C$32), TRUE, 0)</f>
        <v>-975.51724137931058</v>
      </c>
      <c r="D157" s="75" cm="1">
        <f t="array" ref="D157">_xlfn.IFS($A157=0,D$19,$A157&lt;=D$25,D$26,$A157&lt;=D$21,MAX(D$26,D$22+D$23*(D$21-$A157)^D$24),$A157&gt;=D$28,MIN(D$33,D$29+D$31*IF(D$30,MAX(0,$A157-D$30),$A157-D$28)^D$32), TRUE, 0)</f>
        <v>0</v>
      </c>
      <c r="E157" s="76" cm="1">
        <f t="array" ref="E157">_xlfn.IFS($A157=0,E$19,$A157&lt;=E$25,E$26,$A157&lt;=E$21,MAX(E$26,E$22+E$23*(E$21-$A157)^E$24),$A157&gt;=E$28,MIN(E$33,E$29+E$31*IF(E$30,MAX(0,$A157-E$30),$A157-E$28)^E$32), TRUE, 0)</f>
        <v>0</v>
      </c>
      <c r="F157" s="4"/>
      <c r="G157" s="4"/>
      <c r="H157" s="4"/>
      <c r="K157" s="3"/>
      <c r="L157" s="3"/>
    </row>
    <row r="158" spans="1:12">
      <c r="A158" s="53">
        <v>121</v>
      </c>
      <c r="B158" s="75" cm="1">
        <f t="array" ref="B158">_xlfn.IFS($A158=0,B$19,$A158&lt;=B$25,B$26,$A158&lt;=B$21,MAX(B$26,B$22+B$23*(B$21-$A158)^B$24),$A158&gt;=B$28,MIN(B$33,B$29+B$31*IF(B$30,MAX(0,$A158-B$30),$A158-B$28)^B$32), TRUE, 0)</f>
        <v>-2387.2413793103456</v>
      </c>
      <c r="C158" s="76" cm="1">
        <f t="array" ref="C158">_xlfn.IFS($A158=0,C$19,$A158&lt;=C$25,C$26,$A158&lt;=C$21,MAX(C$26,C$22+C$23*(C$21-$A158)^C$24),$A158&gt;=C$28,MIN(C$33,C$29+C$31*IF(C$30,MAX(0,$A158-C$30),$A158-C$28)^C$32), TRUE, 0)</f>
        <v>-954.89655172413813</v>
      </c>
      <c r="D158" s="75" cm="1">
        <f t="array" ref="D158">_xlfn.IFS($A158=0,D$19,$A158&lt;=D$25,D$26,$A158&lt;=D$21,MAX(D$26,D$22+D$23*(D$21-$A158)^D$24),$A158&gt;=D$28,MIN(D$33,D$29+D$31*IF(D$30,MAX(0,$A158-D$30),$A158-D$28)^D$32), TRUE, 0)</f>
        <v>0</v>
      </c>
      <c r="E158" s="76" cm="1">
        <f t="array" ref="E158">_xlfn.IFS($A158=0,E$19,$A158&lt;=E$25,E$26,$A158&lt;=E$21,MAX(E$26,E$22+E$23*(E$21-$A158)^E$24),$A158&gt;=E$28,MIN(E$33,E$29+E$31*IF(E$30,MAX(0,$A158-E$30),$A158-E$28)^E$32), TRUE, 0)</f>
        <v>0</v>
      </c>
      <c r="F158" s="4"/>
      <c r="G158" s="4"/>
      <c r="H158" s="4"/>
      <c r="K158" s="3"/>
      <c r="L158" s="3"/>
    </row>
    <row r="159" spans="1:12">
      <c r="A159" s="53">
        <v>122</v>
      </c>
      <c r="B159" s="75" cm="1">
        <f t="array" ref="B159">_xlfn.IFS($A159=0,B$19,$A159&lt;=B$25,B$26,$A159&lt;=B$21,MAX(B$26,B$22+B$23*(B$21-$A159)^B$24),$A159&gt;=B$28,MIN(B$33,B$29+B$31*IF(B$30,MAX(0,$A159-B$30),$A159-B$28)^B$32), TRUE, 0)</f>
        <v>-2335.6896551724144</v>
      </c>
      <c r="C159" s="76" cm="1">
        <f t="array" ref="C159">_xlfn.IFS($A159=0,C$19,$A159&lt;=C$25,C$26,$A159&lt;=C$21,MAX(C$26,C$22+C$23*(C$21-$A159)^C$24),$A159&gt;=C$28,MIN(C$33,C$29+C$31*IF(C$30,MAX(0,$A159-C$30),$A159-C$28)^C$32), TRUE, 0)</f>
        <v>-934.27586206896569</v>
      </c>
      <c r="D159" s="75" cm="1">
        <f t="array" ref="D159">_xlfn.IFS($A159=0,D$19,$A159&lt;=D$25,D$26,$A159&lt;=D$21,MAX(D$26,D$22+D$23*(D$21-$A159)^D$24),$A159&gt;=D$28,MIN(D$33,D$29+D$31*IF(D$30,MAX(0,$A159-D$30),$A159-D$28)^D$32), TRUE, 0)</f>
        <v>0</v>
      </c>
      <c r="E159" s="76" cm="1">
        <f t="array" ref="E159">_xlfn.IFS($A159=0,E$19,$A159&lt;=E$25,E$26,$A159&lt;=E$21,MAX(E$26,E$22+E$23*(E$21-$A159)^E$24),$A159&gt;=E$28,MIN(E$33,E$29+E$31*IF(E$30,MAX(0,$A159-E$30),$A159-E$28)^E$32), TRUE, 0)</f>
        <v>0</v>
      </c>
      <c r="F159" s="4"/>
      <c r="G159" s="4"/>
      <c r="H159" s="4"/>
      <c r="K159" s="3"/>
      <c r="L159" s="3"/>
    </row>
    <row r="160" spans="1:12">
      <c r="A160" s="53">
        <v>123</v>
      </c>
      <c r="B160" s="75" cm="1">
        <f t="array" ref="B160">_xlfn.IFS($A160=0,B$19,$A160&lt;=B$25,B$26,$A160&lt;=B$21,MAX(B$26,B$22+B$23*(B$21-$A160)^B$24),$A160&gt;=B$28,MIN(B$33,B$29+B$31*IF(B$30,MAX(0,$A160-B$30),$A160-B$28)^B$32), TRUE, 0)</f>
        <v>-2284.1379310344837</v>
      </c>
      <c r="C160" s="76" cm="1">
        <f t="array" ref="C160">_xlfn.IFS($A160=0,C$19,$A160&lt;=C$25,C$26,$A160&lt;=C$21,MAX(C$26,C$22+C$23*(C$21-$A160)^C$24),$A160&gt;=C$28,MIN(C$33,C$29+C$31*IF(C$30,MAX(0,$A160-C$30),$A160-C$28)^C$32), TRUE, 0)</f>
        <v>-913.65517241379325</v>
      </c>
      <c r="D160" s="75" cm="1">
        <f t="array" ref="D160">_xlfn.IFS($A160=0,D$19,$A160&lt;=D$25,D$26,$A160&lt;=D$21,MAX(D$26,D$22+D$23*(D$21-$A160)^D$24),$A160&gt;=D$28,MIN(D$33,D$29+D$31*IF(D$30,MAX(0,$A160-D$30),$A160-D$28)^D$32), TRUE, 0)</f>
        <v>0</v>
      </c>
      <c r="E160" s="76" cm="1">
        <f t="array" ref="E160">_xlfn.IFS($A160=0,E$19,$A160&lt;=E$25,E$26,$A160&lt;=E$21,MAX(E$26,E$22+E$23*(E$21-$A160)^E$24),$A160&gt;=E$28,MIN(E$33,E$29+E$31*IF(E$30,MAX(0,$A160-E$30),$A160-E$28)^E$32), TRUE, 0)</f>
        <v>0</v>
      </c>
      <c r="F160" s="4"/>
      <c r="G160" s="4"/>
      <c r="H160" s="4"/>
      <c r="K160" s="3"/>
      <c r="L160" s="3"/>
    </row>
    <row r="161" spans="1:12">
      <c r="A161" s="53">
        <v>124</v>
      </c>
      <c r="B161" s="75" cm="1">
        <f t="array" ref="B161">_xlfn.IFS($A161=0,B$19,$A161&lt;=B$25,B$26,$A161&lt;=B$21,MAX(B$26,B$22+B$23*(B$21-$A161)^B$24),$A161&gt;=B$28,MIN(B$33,B$29+B$31*IF(B$30,MAX(0,$A161-B$30),$A161-B$28)^B$32), TRUE, 0)</f>
        <v>-2232.5862068965525</v>
      </c>
      <c r="C161" s="76" cm="1">
        <f t="array" ref="C161">_xlfn.IFS($A161=0,C$19,$A161&lt;=C$25,C$26,$A161&lt;=C$21,MAX(C$26,C$22+C$23*(C$21-$A161)^C$24),$A161&gt;=C$28,MIN(C$33,C$29+C$31*IF(C$30,MAX(0,$A161-C$30),$A161-C$28)^C$32), TRUE, 0)</f>
        <v>-893.03448275862092</v>
      </c>
      <c r="D161" s="75" cm="1">
        <f t="array" ref="D161">_xlfn.IFS($A161=0,D$19,$A161&lt;=D$25,D$26,$A161&lt;=D$21,MAX(D$26,D$22+D$23*(D$21-$A161)^D$24),$A161&gt;=D$28,MIN(D$33,D$29+D$31*IF(D$30,MAX(0,$A161-D$30),$A161-D$28)^D$32), TRUE, 0)</f>
        <v>0</v>
      </c>
      <c r="E161" s="76" cm="1">
        <f t="array" ref="E161">_xlfn.IFS($A161=0,E$19,$A161&lt;=E$25,E$26,$A161&lt;=E$21,MAX(E$26,E$22+E$23*(E$21-$A161)^E$24),$A161&gt;=E$28,MIN(E$33,E$29+E$31*IF(E$30,MAX(0,$A161-E$30),$A161-E$28)^E$32), TRUE, 0)</f>
        <v>0</v>
      </c>
      <c r="F161" s="4"/>
      <c r="G161" s="4"/>
      <c r="H161" s="4"/>
      <c r="K161" s="3"/>
      <c r="L161" s="3"/>
    </row>
    <row r="162" spans="1:12">
      <c r="A162" s="53">
        <v>125</v>
      </c>
      <c r="B162" s="75" cm="1">
        <f t="array" ref="B162">_xlfn.IFS($A162=0,B$19,$A162&lt;=B$25,B$26,$A162&lt;=B$21,MAX(B$26,B$22+B$23*(B$21-$A162)^B$24),$A162&gt;=B$28,MIN(B$33,B$29+B$31*IF(B$30,MAX(0,$A162-B$30),$A162-B$28)^B$32), TRUE, 0)</f>
        <v>-2181.0344827586214</v>
      </c>
      <c r="C162" s="76" cm="1">
        <f t="array" ref="C162">_xlfn.IFS($A162=0,C$19,$A162&lt;=C$25,C$26,$A162&lt;=C$21,MAX(C$26,C$22+C$23*(C$21-$A162)^C$24),$A162&gt;=C$28,MIN(C$33,C$29+C$31*IF(C$30,MAX(0,$A162-C$30),$A162-C$28)^C$32), TRUE, 0)</f>
        <v>-872.41379310344848</v>
      </c>
      <c r="D162" s="75" cm="1">
        <f t="array" ref="D162">_xlfn.IFS($A162=0,D$19,$A162&lt;=D$25,D$26,$A162&lt;=D$21,MAX(D$26,D$22+D$23*(D$21-$A162)^D$24),$A162&gt;=D$28,MIN(D$33,D$29+D$31*IF(D$30,MAX(0,$A162-D$30),$A162-D$28)^D$32), TRUE, 0)</f>
        <v>0</v>
      </c>
      <c r="E162" s="76" cm="1">
        <f t="array" ref="E162">_xlfn.IFS($A162=0,E$19,$A162&lt;=E$25,E$26,$A162&lt;=E$21,MAX(E$26,E$22+E$23*(E$21-$A162)^E$24),$A162&gt;=E$28,MIN(E$33,E$29+E$31*IF(E$30,MAX(0,$A162-E$30),$A162-E$28)^E$32), TRUE, 0)</f>
        <v>0</v>
      </c>
      <c r="F162" s="4"/>
      <c r="G162" s="4"/>
      <c r="H162" s="4"/>
      <c r="K162" s="3"/>
      <c r="L162" s="3"/>
    </row>
    <row r="163" spans="1:12">
      <c r="A163" s="53">
        <v>126</v>
      </c>
      <c r="B163" s="75" cm="1">
        <f t="array" ref="B163">_xlfn.IFS($A163=0,B$19,$A163&lt;=B$25,B$26,$A163&lt;=B$21,MAX(B$26,B$22+B$23*(B$21-$A163)^B$24),$A163&gt;=B$28,MIN(B$33,B$29+B$31*IF(B$30,MAX(0,$A163-B$30),$A163-B$28)^B$32), TRUE, 0)</f>
        <v>-2129.4827586206902</v>
      </c>
      <c r="C163" s="76" cm="1">
        <f t="array" ref="C163">_xlfn.IFS($A163=0,C$19,$A163&lt;=C$25,C$26,$A163&lt;=C$21,MAX(C$26,C$22+C$23*(C$21-$A163)^C$24),$A163&gt;=C$28,MIN(C$33,C$29+C$31*IF(C$30,MAX(0,$A163-C$30),$A163-C$28)^C$32), TRUE, 0)</f>
        <v>-851.79310344827604</v>
      </c>
      <c r="D163" s="75" cm="1">
        <f t="array" ref="D163">_xlfn.IFS($A163=0,D$19,$A163&lt;=D$25,D$26,$A163&lt;=D$21,MAX(D$26,D$22+D$23*(D$21-$A163)^D$24),$A163&gt;=D$28,MIN(D$33,D$29+D$31*IF(D$30,MAX(0,$A163-D$30),$A163-D$28)^D$32), TRUE, 0)</f>
        <v>0</v>
      </c>
      <c r="E163" s="76" cm="1">
        <f t="array" ref="E163">_xlfn.IFS($A163=0,E$19,$A163&lt;=E$25,E$26,$A163&lt;=E$21,MAX(E$26,E$22+E$23*(E$21-$A163)^E$24),$A163&gt;=E$28,MIN(E$33,E$29+E$31*IF(E$30,MAX(0,$A163-E$30),$A163-E$28)^E$32), TRUE, 0)</f>
        <v>0</v>
      </c>
      <c r="F163" s="4"/>
      <c r="G163" s="4"/>
      <c r="H163" s="4"/>
      <c r="K163" s="3"/>
      <c r="L163" s="3"/>
    </row>
    <row r="164" spans="1:12">
      <c r="A164" s="53">
        <v>127</v>
      </c>
      <c r="B164" s="75" cm="1">
        <f t="array" ref="B164">_xlfn.IFS($A164=0,B$19,$A164&lt;=B$25,B$26,$A164&lt;=B$21,MAX(B$26,B$22+B$23*(B$21-$A164)^B$24),$A164&gt;=B$28,MIN(B$33,B$29+B$31*IF(B$30,MAX(0,$A164-B$30),$A164-B$28)^B$32), TRUE, 0)</f>
        <v>-2077.9310344827595</v>
      </c>
      <c r="C164" s="76" cm="1">
        <f t="array" ref="C164">_xlfn.IFS($A164=0,C$19,$A164&lt;=C$25,C$26,$A164&lt;=C$21,MAX(C$26,C$22+C$23*(C$21-$A164)^C$24),$A164&gt;=C$28,MIN(C$33,C$29+C$31*IF(C$30,MAX(0,$A164-C$30),$A164-C$28)^C$32), TRUE, 0)</f>
        <v>-831.17241379310371</v>
      </c>
      <c r="D164" s="75" cm="1">
        <f t="array" ref="D164">_xlfn.IFS($A164=0,D$19,$A164&lt;=D$25,D$26,$A164&lt;=D$21,MAX(D$26,D$22+D$23*(D$21-$A164)^D$24),$A164&gt;=D$28,MIN(D$33,D$29+D$31*IF(D$30,MAX(0,$A164-D$30),$A164-D$28)^D$32), TRUE, 0)</f>
        <v>0</v>
      </c>
      <c r="E164" s="76" cm="1">
        <f t="array" ref="E164">_xlfn.IFS($A164=0,E$19,$A164&lt;=E$25,E$26,$A164&lt;=E$21,MAX(E$26,E$22+E$23*(E$21-$A164)^E$24),$A164&gt;=E$28,MIN(E$33,E$29+E$31*IF(E$30,MAX(0,$A164-E$30),$A164-E$28)^E$32), TRUE, 0)</f>
        <v>0</v>
      </c>
      <c r="F164" s="4"/>
      <c r="G164" s="4"/>
      <c r="H164" s="4"/>
      <c r="K164" s="3"/>
      <c r="L164" s="3"/>
    </row>
    <row r="165" spans="1:12">
      <c r="A165" s="53">
        <v>128</v>
      </c>
      <c r="B165" s="75" cm="1">
        <f t="array" ref="B165">_xlfn.IFS($A165=0,B$19,$A165&lt;=B$25,B$26,$A165&lt;=B$21,MAX(B$26,B$22+B$23*(B$21-$A165)^B$24),$A165&gt;=B$28,MIN(B$33,B$29+B$31*IF(B$30,MAX(0,$A165-B$30),$A165-B$28)^B$32), TRUE, 0)</f>
        <v>-2026.3793103448284</v>
      </c>
      <c r="C165" s="76" cm="1">
        <f t="array" ref="C165">_xlfn.IFS($A165=0,C$19,$A165&lt;=C$25,C$26,$A165&lt;=C$21,MAX(C$26,C$22+C$23*(C$21-$A165)^C$24),$A165&gt;=C$28,MIN(C$33,C$29+C$31*IF(C$30,MAX(0,$A165-C$30),$A165-C$28)^C$32), TRUE, 0)</f>
        <v>-810.55172413793127</v>
      </c>
      <c r="D165" s="75" cm="1">
        <f t="array" ref="D165">_xlfn.IFS($A165=0,D$19,$A165&lt;=D$25,D$26,$A165&lt;=D$21,MAX(D$26,D$22+D$23*(D$21-$A165)^D$24),$A165&gt;=D$28,MIN(D$33,D$29+D$31*IF(D$30,MAX(0,$A165-D$30),$A165-D$28)^D$32), TRUE, 0)</f>
        <v>0</v>
      </c>
      <c r="E165" s="76" cm="1">
        <f t="array" ref="E165">_xlfn.IFS($A165=0,E$19,$A165&lt;=E$25,E$26,$A165&lt;=E$21,MAX(E$26,E$22+E$23*(E$21-$A165)^E$24),$A165&gt;=E$28,MIN(E$33,E$29+E$31*IF(E$30,MAX(0,$A165-E$30),$A165-E$28)^E$32), TRUE, 0)</f>
        <v>0</v>
      </c>
      <c r="F165" s="4"/>
      <c r="G165" s="4"/>
      <c r="H165" s="4"/>
      <c r="K165" s="3"/>
      <c r="L165" s="3"/>
    </row>
    <row r="166" spans="1:12">
      <c r="A166" s="53">
        <v>129</v>
      </c>
      <c r="B166" s="75" cm="1">
        <f t="array" ref="B166">_xlfn.IFS($A166=0,B$19,$A166&lt;=B$25,B$26,$A166&lt;=B$21,MAX(B$26,B$22+B$23*(B$21-$A166)^B$24),$A166&gt;=B$28,MIN(B$33,B$29+B$31*IF(B$30,MAX(0,$A166-B$30),$A166-B$28)^B$32), TRUE, 0)</f>
        <v>-1974.8275862068972</v>
      </c>
      <c r="C166" s="76" cm="1">
        <f t="array" ref="C166">_xlfn.IFS($A166=0,C$19,$A166&lt;=C$25,C$26,$A166&lt;=C$21,MAX(C$26,C$22+C$23*(C$21-$A166)^C$24),$A166&gt;=C$28,MIN(C$33,C$29+C$31*IF(C$30,MAX(0,$A166-C$30),$A166-C$28)^C$32), TRUE, 0)</f>
        <v>-789.93103448275883</v>
      </c>
      <c r="D166" s="75" cm="1">
        <f t="array" ref="D166">_xlfn.IFS($A166=0,D$19,$A166&lt;=D$25,D$26,$A166&lt;=D$21,MAX(D$26,D$22+D$23*(D$21-$A166)^D$24),$A166&gt;=D$28,MIN(D$33,D$29+D$31*IF(D$30,MAX(0,$A166-D$30),$A166-D$28)^D$32), TRUE, 0)</f>
        <v>0</v>
      </c>
      <c r="E166" s="76" cm="1">
        <f t="array" ref="E166">_xlfn.IFS($A166=0,E$19,$A166&lt;=E$25,E$26,$A166&lt;=E$21,MAX(E$26,E$22+E$23*(E$21-$A166)^E$24),$A166&gt;=E$28,MIN(E$33,E$29+E$31*IF(E$30,MAX(0,$A166-E$30),$A166-E$28)^E$32), TRUE, 0)</f>
        <v>0</v>
      </c>
      <c r="F166" s="4"/>
      <c r="G166" s="4"/>
      <c r="H166" s="4"/>
      <c r="K166" s="3"/>
      <c r="L166" s="3"/>
    </row>
    <row r="167" spans="1:12">
      <c r="A167" s="53">
        <v>130</v>
      </c>
      <c r="B167" s="75" cm="1">
        <f t="array" ref="B167">_xlfn.IFS($A167=0,B$19,$A167&lt;=B$25,B$26,$A167&lt;=B$21,MAX(B$26,B$22+B$23*(B$21-$A167)^B$24),$A167&gt;=B$28,MIN(B$33,B$29+B$31*IF(B$30,MAX(0,$A167-B$30),$A167-B$28)^B$32), TRUE, 0)</f>
        <v>-1923.2758620689663</v>
      </c>
      <c r="C167" s="76" cm="1">
        <f t="array" ref="C167">_xlfn.IFS($A167=0,C$19,$A167&lt;=C$25,C$26,$A167&lt;=C$21,MAX(C$26,C$22+C$23*(C$21-$A167)^C$24),$A167&gt;=C$28,MIN(C$33,C$29+C$31*IF(C$30,MAX(0,$A167-C$30),$A167-C$28)^C$32), TRUE, 0)</f>
        <v>-769.3103448275865</v>
      </c>
      <c r="D167" s="75" cm="1">
        <f t="array" ref="D167">_xlfn.IFS($A167=0,D$19,$A167&lt;=D$25,D$26,$A167&lt;=D$21,MAX(D$26,D$22+D$23*(D$21-$A167)^D$24),$A167&gt;=D$28,MIN(D$33,D$29+D$31*IF(D$30,MAX(0,$A167-D$30),$A167-D$28)^D$32), TRUE, 0)</f>
        <v>0</v>
      </c>
      <c r="E167" s="76" cm="1">
        <f t="array" ref="E167">_xlfn.IFS($A167=0,E$19,$A167&lt;=E$25,E$26,$A167&lt;=E$21,MAX(E$26,E$22+E$23*(E$21-$A167)^E$24),$A167&gt;=E$28,MIN(E$33,E$29+E$31*IF(E$30,MAX(0,$A167-E$30),$A167-E$28)^E$32), TRUE, 0)</f>
        <v>0</v>
      </c>
      <c r="F167" s="4"/>
      <c r="G167" s="4"/>
      <c r="H167" s="4"/>
      <c r="K167" s="3"/>
      <c r="L167" s="3"/>
    </row>
    <row r="168" spans="1:12">
      <c r="A168" s="53">
        <v>131</v>
      </c>
      <c r="B168" s="75" cm="1">
        <f t="array" ref="B168">_xlfn.IFS($A168=0,B$19,$A168&lt;=B$25,B$26,$A168&lt;=B$21,MAX(B$26,B$22+B$23*(B$21-$A168)^B$24),$A168&gt;=B$28,MIN(B$33,B$29+B$31*IF(B$30,MAX(0,$A168-B$30),$A168-B$28)^B$32), TRUE, 0)</f>
        <v>-1871.7241379310353</v>
      </c>
      <c r="C168" s="76" cm="1">
        <f t="array" ref="C168">_xlfn.IFS($A168=0,C$19,$A168&lt;=C$25,C$26,$A168&lt;=C$21,MAX(C$26,C$22+C$23*(C$21-$A168)^C$24),$A168&gt;=C$28,MIN(C$33,C$29+C$31*IF(C$30,MAX(0,$A168-C$30),$A168-C$28)^C$32), TRUE, 0)</f>
        <v>-748.68965517241406</v>
      </c>
      <c r="D168" s="75" cm="1">
        <f t="array" ref="D168">_xlfn.IFS($A168=0,D$19,$A168&lt;=D$25,D$26,$A168&lt;=D$21,MAX(D$26,D$22+D$23*(D$21-$A168)^D$24),$A168&gt;=D$28,MIN(D$33,D$29+D$31*IF(D$30,MAX(0,$A168-D$30),$A168-D$28)^D$32), TRUE, 0)</f>
        <v>0</v>
      </c>
      <c r="E168" s="76" cm="1">
        <f t="array" ref="E168">_xlfn.IFS($A168=0,E$19,$A168&lt;=E$25,E$26,$A168&lt;=E$21,MAX(E$26,E$22+E$23*(E$21-$A168)^E$24),$A168&gt;=E$28,MIN(E$33,E$29+E$31*IF(E$30,MAX(0,$A168-E$30),$A168-E$28)^E$32), TRUE, 0)</f>
        <v>0</v>
      </c>
      <c r="F168" s="4"/>
      <c r="G168" s="4"/>
      <c r="H168" s="4"/>
      <c r="K168" s="3"/>
      <c r="L168" s="3"/>
    </row>
    <row r="169" spans="1:12">
      <c r="A169" s="53">
        <v>132</v>
      </c>
      <c r="B169" s="75" cm="1">
        <f t="array" ref="B169">_xlfn.IFS($A169=0,B$19,$A169&lt;=B$25,B$26,$A169&lt;=B$21,MAX(B$26,B$22+B$23*(B$21-$A169)^B$24),$A169&gt;=B$28,MIN(B$33,B$29+B$31*IF(B$30,MAX(0,$A169-B$30),$A169-B$28)^B$32), TRUE, 0)</f>
        <v>-1820.1724137931042</v>
      </c>
      <c r="C169" s="76" cm="1">
        <f t="array" ref="C169">_xlfn.IFS($A169=0,C$19,$A169&lt;=C$25,C$26,$A169&lt;=C$21,MAX(C$26,C$22+C$23*(C$21-$A169)^C$24),$A169&gt;=C$28,MIN(C$33,C$29+C$31*IF(C$30,MAX(0,$A169-C$30),$A169-C$28)^C$32), TRUE, 0)</f>
        <v>-728.06896551724162</v>
      </c>
      <c r="D169" s="75" cm="1">
        <f t="array" ref="D169">_xlfn.IFS($A169=0,D$19,$A169&lt;=D$25,D$26,$A169&lt;=D$21,MAX(D$26,D$22+D$23*(D$21-$A169)^D$24),$A169&gt;=D$28,MIN(D$33,D$29+D$31*IF(D$30,MAX(0,$A169-D$30),$A169-D$28)^D$32), TRUE, 0)</f>
        <v>0</v>
      </c>
      <c r="E169" s="76" cm="1">
        <f t="array" ref="E169">_xlfn.IFS($A169=0,E$19,$A169&lt;=E$25,E$26,$A169&lt;=E$21,MAX(E$26,E$22+E$23*(E$21-$A169)^E$24),$A169&gt;=E$28,MIN(E$33,E$29+E$31*IF(E$30,MAX(0,$A169-E$30),$A169-E$28)^E$32), TRUE, 0)</f>
        <v>0</v>
      </c>
      <c r="F169" s="4"/>
      <c r="G169" s="4"/>
      <c r="H169" s="4"/>
      <c r="K169" s="3"/>
      <c r="L169" s="3"/>
    </row>
    <row r="170" spans="1:12">
      <c r="A170" s="53">
        <v>133</v>
      </c>
      <c r="B170" s="75" cm="1">
        <f t="array" ref="B170">_xlfn.IFS($A170=0,B$19,$A170&lt;=B$25,B$26,$A170&lt;=B$21,MAX(B$26,B$22+B$23*(B$21-$A170)^B$24),$A170&gt;=B$28,MIN(B$33,B$29+B$31*IF(B$30,MAX(0,$A170-B$30),$A170-B$28)^B$32), TRUE, 0)</f>
        <v>-1768.620689655173</v>
      </c>
      <c r="C170" s="76" cm="1">
        <f t="array" ref="C170">_xlfn.IFS($A170=0,C$19,$A170&lt;=C$25,C$26,$A170&lt;=C$21,MAX(C$26,C$22+C$23*(C$21-$A170)^C$24),$A170&gt;=C$28,MIN(C$33,C$29+C$31*IF(C$30,MAX(0,$A170-C$30),$A170-C$28)^C$32), TRUE, 0)</f>
        <v>-707.44827586206929</v>
      </c>
      <c r="D170" s="75" cm="1">
        <f t="array" ref="D170">_xlfn.IFS($A170=0,D$19,$A170&lt;=D$25,D$26,$A170&lt;=D$21,MAX(D$26,D$22+D$23*(D$21-$A170)^D$24),$A170&gt;=D$28,MIN(D$33,D$29+D$31*IF(D$30,MAX(0,$A170-D$30),$A170-D$28)^D$32), TRUE, 0)</f>
        <v>0</v>
      </c>
      <c r="E170" s="76" cm="1">
        <f t="array" ref="E170">_xlfn.IFS($A170=0,E$19,$A170&lt;=E$25,E$26,$A170&lt;=E$21,MAX(E$26,E$22+E$23*(E$21-$A170)^E$24),$A170&gt;=E$28,MIN(E$33,E$29+E$31*IF(E$30,MAX(0,$A170-E$30),$A170-E$28)^E$32), TRUE, 0)</f>
        <v>0</v>
      </c>
      <c r="F170" s="4"/>
      <c r="G170" s="4"/>
      <c r="H170" s="4"/>
      <c r="K170" s="3"/>
      <c r="L170" s="3"/>
    </row>
    <row r="171" spans="1:12">
      <c r="A171" s="53">
        <v>134</v>
      </c>
      <c r="B171" s="75" cm="1">
        <f t="array" ref="B171">_xlfn.IFS($A171=0,B$19,$A171&lt;=B$25,B$26,$A171&lt;=B$21,MAX(B$26,B$22+B$23*(B$21-$A171)^B$24),$A171&gt;=B$28,MIN(B$33,B$29+B$31*IF(B$30,MAX(0,$A171-B$30),$A171-B$28)^B$32), TRUE, 0)</f>
        <v>-1717.0689655172421</v>
      </c>
      <c r="C171" s="76" cm="1">
        <f t="array" ref="C171">_xlfn.IFS($A171=0,C$19,$A171&lt;=C$25,C$26,$A171&lt;=C$21,MAX(C$26,C$22+C$23*(C$21-$A171)^C$24),$A171&gt;=C$28,MIN(C$33,C$29+C$31*IF(C$30,MAX(0,$A171-C$30),$A171-C$28)^C$32), TRUE, 0)</f>
        <v>-686.82758620689674</v>
      </c>
      <c r="D171" s="75" cm="1">
        <f t="array" ref="D171">_xlfn.IFS($A171=0,D$19,$A171&lt;=D$25,D$26,$A171&lt;=D$21,MAX(D$26,D$22+D$23*(D$21-$A171)^D$24),$A171&gt;=D$28,MIN(D$33,D$29+D$31*IF(D$30,MAX(0,$A171-D$30),$A171-D$28)^D$32), TRUE, 0)</f>
        <v>0</v>
      </c>
      <c r="E171" s="76" cm="1">
        <f t="array" ref="E171">_xlfn.IFS($A171=0,E$19,$A171&lt;=E$25,E$26,$A171&lt;=E$21,MAX(E$26,E$22+E$23*(E$21-$A171)^E$24),$A171&gt;=E$28,MIN(E$33,E$29+E$31*IF(E$30,MAX(0,$A171-E$30),$A171-E$28)^E$32), TRUE, 0)</f>
        <v>0</v>
      </c>
      <c r="F171" s="4"/>
      <c r="G171" s="4"/>
      <c r="H171" s="4"/>
      <c r="K171" s="3"/>
      <c r="L171" s="3"/>
    </row>
    <row r="172" spans="1:12">
      <c r="A172" s="53">
        <v>135</v>
      </c>
      <c r="B172" s="75" cm="1">
        <f t="array" ref="B172">_xlfn.IFS($A172=0,B$19,$A172&lt;=B$25,B$26,$A172&lt;=B$21,MAX(B$26,B$22+B$23*(B$21-$A172)^B$24),$A172&gt;=B$28,MIN(B$33,B$29+B$31*IF(B$30,MAX(0,$A172-B$30),$A172-B$28)^B$32), TRUE, 0)</f>
        <v>-1665.5172413793111</v>
      </c>
      <c r="C172" s="76" cm="1">
        <f t="array" ref="C172">_xlfn.IFS($A172=0,C$19,$A172&lt;=C$25,C$26,$A172&lt;=C$21,MAX(C$26,C$22+C$23*(C$21-$A172)^C$24),$A172&gt;=C$28,MIN(C$33,C$29+C$31*IF(C$30,MAX(0,$A172-C$30),$A172-C$28)^C$32), TRUE, 0)</f>
        <v>-666.20689655172441</v>
      </c>
      <c r="D172" s="75" cm="1">
        <f t="array" ref="D172">_xlfn.IFS($A172=0,D$19,$A172&lt;=D$25,D$26,$A172&lt;=D$21,MAX(D$26,D$22+D$23*(D$21-$A172)^D$24),$A172&gt;=D$28,MIN(D$33,D$29+D$31*IF(D$30,MAX(0,$A172-D$30),$A172-D$28)^D$32), TRUE, 0)</f>
        <v>0</v>
      </c>
      <c r="E172" s="76" cm="1">
        <f t="array" ref="E172">_xlfn.IFS($A172=0,E$19,$A172&lt;=E$25,E$26,$A172&lt;=E$21,MAX(E$26,E$22+E$23*(E$21-$A172)^E$24),$A172&gt;=E$28,MIN(E$33,E$29+E$31*IF(E$30,MAX(0,$A172-E$30),$A172-E$28)^E$32), TRUE, 0)</f>
        <v>0</v>
      </c>
      <c r="F172" s="4"/>
      <c r="G172" s="4"/>
      <c r="H172" s="4"/>
      <c r="K172" s="3"/>
      <c r="L172" s="3"/>
    </row>
    <row r="173" spans="1:12">
      <c r="A173" s="53">
        <v>136</v>
      </c>
      <c r="B173" s="75" cm="1">
        <f t="array" ref="B173">_xlfn.IFS($A173=0,B$19,$A173&lt;=B$25,B$26,$A173&lt;=B$21,MAX(B$26,B$22+B$23*(B$21-$A173)^B$24),$A173&gt;=B$28,MIN(B$33,B$29+B$31*IF(B$30,MAX(0,$A173-B$30),$A173-B$28)^B$32), TRUE, 0)</f>
        <v>-1613.96551724138</v>
      </c>
      <c r="C173" s="76" cm="1">
        <f t="array" ref="C173">_xlfn.IFS($A173=0,C$19,$A173&lt;=C$25,C$26,$A173&lt;=C$21,MAX(C$26,C$22+C$23*(C$21-$A173)^C$24),$A173&gt;=C$28,MIN(C$33,C$29+C$31*IF(C$30,MAX(0,$A173-C$30),$A173-C$28)^C$32), TRUE, 0)</f>
        <v>-645.58620689655197</v>
      </c>
      <c r="D173" s="75" cm="1">
        <f t="array" ref="D173">_xlfn.IFS($A173=0,D$19,$A173&lt;=D$25,D$26,$A173&lt;=D$21,MAX(D$26,D$22+D$23*(D$21-$A173)^D$24),$A173&gt;=D$28,MIN(D$33,D$29+D$31*IF(D$30,MAX(0,$A173-D$30),$A173-D$28)^D$32), TRUE, 0)</f>
        <v>0</v>
      </c>
      <c r="E173" s="76" cm="1">
        <f t="array" ref="E173">_xlfn.IFS($A173=0,E$19,$A173&lt;=E$25,E$26,$A173&lt;=E$21,MAX(E$26,E$22+E$23*(E$21-$A173)^E$24),$A173&gt;=E$28,MIN(E$33,E$29+E$31*IF(E$30,MAX(0,$A173-E$30),$A173-E$28)^E$32), TRUE, 0)</f>
        <v>0</v>
      </c>
      <c r="F173" s="4"/>
      <c r="G173" s="4"/>
      <c r="H173" s="4"/>
      <c r="K173" s="3"/>
      <c r="L173" s="3"/>
    </row>
    <row r="174" spans="1:12">
      <c r="A174" s="53">
        <v>137</v>
      </c>
      <c r="B174" s="75" cm="1">
        <f t="array" ref="B174">_xlfn.IFS($A174=0,B$19,$A174&lt;=B$25,B$26,$A174&lt;=B$21,MAX(B$26,B$22+B$23*(B$21-$A174)^B$24),$A174&gt;=B$28,MIN(B$33,B$29+B$31*IF(B$30,MAX(0,$A174-B$30),$A174-B$28)^B$32), TRUE, 0)</f>
        <v>-1562.4137931034491</v>
      </c>
      <c r="C174" s="76" cm="1">
        <f t="array" ref="C174">_xlfn.IFS($A174=0,C$19,$A174&lt;=C$25,C$26,$A174&lt;=C$21,MAX(C$26,C$22+C$23*(C$21-$A174)^C$24),$A174&gt;=C$28,MIN(C$33,C$29+C$31*IF(C$30,MAX(0,$A174-C$30),$A174-C$28)^C$32), TRUE, 0)</f>
        <v>-624.96551724137953</v>
      </c>
      <c r="D174" s="75" cm="1">
        <f t="array" ref="D174">_xlfn.IFS($A174=0,D$19,$A174&lt;=D$25,D$26,$A174&lt;=D$21,MAX(D$26,D$22+D$23*(D$21-$A174)^D$24),$A174&gt;=D$28,MIN(D$33,D$29+D$31*IF(D$30,MAX(0,$A174-D$30),$A174-D$28)^D$32), TRUE, 0)</f>
        <v>0</v>
      </c>
      <c r="E174" s="76" cm="1">
        <f t="array" ref="E174">_xlfn.IFS($A174=0,E$19,$A174&lt;=E$25,E$26,$A174&lt;=E$21,MAX(E$26,E$22+E$23*(E$21-$A174)^E$24),$A174&gt;=E$28,MIN(E$33,E$29+E$31*IF(E$30,MAX(0,$A174-E$30),$A174-E$28)^E$32), TRUE, 0)</f>
        <v>0</v>
      </c>
      <c r="F174" s="4"/>
      <c r="G174" s="4"/>
      <c r="H174" s="4"/>
      <c r="K174" s="3"/>
      <c r="L174" s="3"/>
    </row>
    <row r="175" spans="1:12">
      <c r="A175" s="53">
        <v>138</v>
      </c>
      <c r="B175" s="75" cm="1">
        <f t="array" ref="B175">_xlfn.IFS($A175=0,B$19,$A175&lt;=B$25,B$26,$A175&lt;=B$21,MAX(B$26,B$22+B$23*(B$21-$A175)^B$24),$A175&gt;=B$28,MIN(B$33,B$29+B$31*IF(B$30,MAX(0,$A175-B$30),$A175-B$28)^B$32), TRUE, 0)</f>
        <v>-1510.8620689655181</v>
      </c>
      <c r="C175" s="76" cm="1">
        <f t="array" ref="C175">_xlfn.IFS($A175=0,C$19,$A175&lt;=C$25,C$26,$A175&lt;=C$21,MAX(C$26,C$22+C$23*(C$21-$A175)^C$24),$A175&gt;=C$28,MIN(C$33,C$29+C$31*IF(C$30,MAX(0,$A175-C$30),$A175-C$28)^C$32), TRUE, 0)</f>
        <v>-604.3448275862072</v>
      </c>
      <c r="D175" s="75" cm="1">
        <f t="array" ref="D175">_xlfn.IFS($A175=0,D$19,$A175&lt;=D$25,D$26,$A175&lt;=D$21,MAX(D$26,D$22+D$23*(D$21-$A175)^D$24),$A175&gt;=D$28,MIN(D$33,D$29+D$31*IF(D$30,MAX(0,$A175-D$30),$A175-D$28)^D$32), TRUE, 0)</f>
        <v>0</v>
      </c>
      <c r="E175" s="76" cm="1">
        <f t="array" ref="E175">_xlfn.IFS($A175=0,E$19,$A175&lt;=E$25,E$26,$A175&lt;=E$21,MAX(E$26,E$22+E$23*(E$21-$A175)^E$24),$A175&gt;=E$28,MIN(E$33,E$29+E$31*IF(E$30,MAX(0,$A175-E$30),$A175-E$28)^E$32), TRUE, 0)</f>
        <v>0</v>
      </c>
      <c r="F175" s="4"/>
      <c r="G175" s="4"/>
      <c r="H175" s="4"/>
      <c r="K175" s="3"/>
      <c r="L175" s="3"/>
    </row>
    <row r="176" spans="1:12">
      <c r="A176" s="53">
        <v>139</v>
      </c>
      <c r="B176" s="75" cm="1">
        <f t="array" ref="B176">_xlfn.IFS($A176=0,B$19,$A176&lt;=B$25,B$26,$A176&lt;=B$21,MAX(B$26,B$22+B$23*(B$21-$A176)^B$24),$A176&gt;=B$28,MIN(B$33,B$29+B$31*IF(B$30,MAX(0,$A176-B$30),$A176-B$28)^B$32), TRUE, 0)</f>
        <v>-1459.310344827587</v>
      </c>
      <c r="C176" s="76" cm="1">
        <f t="array" ref="C176">_xlfn.IFS($A176=0,C$19,$A176&lt;=C$25,C$26,$A176&lt;=C$21,MAX(C$26,C$22+C$23*(C$21-$A176)^C$24),$A176&gt;=C$28,MIN(C$33,C$29+C$31*IF(C$30,MAX(0,$A176-C$30),$A176-C$28)^C$32), TRUE, 0)</f>
        <v>-583.72413793103476</v>
      </c>
      <c r="D176" s="75" cm="1">
        <f t="array" ref="D176">_xlfn.IFS($A176=0,D$19,$A176&lt;=D$25,D$26,$A176&lt;=D$21,MAX(D$26,D$22+D$23*(D$21-$A176)^D$24),$A176&gt;=D$28,MIN(D$33,D$29+D$31*IF(D$30,MAX(0,$A176-D$30),$A176-D$28)^D$32), TRUE, 0)</f>
        <v>0</v>
      </c>
      <c r="E176" s="76" cm="1">
        <f t="array" ref="E176">_xlfn.IFS($A176=0,E$19,$A176&lt;=E$25,E$26,$A176&lt;=E$21,MAX(E$26,E$22+E$23*(E$21-$A176)^E$24),$A176&gt;=E$28,MIN(E$33,E$29+E$31*IF(E$30,MAX(0,$A176-E$30),$A176-E$28)^E$32), TRUE, 0)</f>
        <v>0</v>
      </c>
      <c r="F176" s="4"/>
      <c r="G176" s="4"/>
      <c r="H176" s="4"/>
      <c r="K176" s="3"/>
      <c r="L176" s="3"/>
    </row>
    <row r="177" spans="1:12">
      <c r="A177" s="53">
        <v>140</v>
      </c>
      <c r="B177" s="75" cm="1">
        <f t="array" ref="B177">_xlfn.IFS($A177=0,B$19,$A177&lt;=B$25,B$26,$A177&lt;=B$21,MAX(B$26,B$22+B$23*(B$21-$A177)^B$24),$A177&gt;=B$28,MIN(B$33,B$29+B$31*IF(B$30,MAX(0,$A177-B$30),$A177-B$28)^B$32), TRUE, 0)</f>
        <v>-1407.7586206896558</v>
      </c>
      <c r="C177" s="76" cm="1">
        <f t="array" ref="C177">_xlfn.IFS($A177=0,C$19,$A177&lt;=C$25,C$26,$A177&lt;=C$21,MAX(C$26,C$22+C$23*(C$21-$A177)^C$24),$A177&gt;=C$28,MIN(C$33,C$29+C$31*IF(C$30,MAX(0,$A177-C$30),$A177-C$28)^C$32), TRUE, 0)</f>
        <v>-563.10344827586232</v>
      </c>
      <c r="D177" s="75" cm="1">
        <f t="array" ref="D177">_xlfn.IFS($A177=0,D$19,$A177&lt;=D$25,D$26,$A177&lt;=D$21,MAX(D$26,D$22+D$23*(D$21-$A177)^D$24),$A177&gt;=D$28,MIN(D$33,D$29+D$31*IF(D$30,MAX(0,$A177-D$30),$A177-D$28)^D$32), TRUE, 0)</f>
        <v>0</v>
      </c>
      <c r="E177" s="76" cm="1">
        <f t="array" ref="E177">_xlfn.IFS($A177=0,E$19,$A177&lt;=E$25,E$26,$A177&lt;=E$21,MAX(E$26,E$22+E$23*(E$21-$A177)^E$24),$A177&gt;=E$28,MIN(E$33,E$29+E$31*IF(E$30,MAX(0,$A177-E$30),$A177-E$28)^E$32), TRUE, 0)</f>
        <v>0</v>
      </c>
      <c r="F177" s="4"/>
      <c r="G177" s="4"/>
      <c r="H177" s="4"/>
      <c r="K177" s="3"/>
      <c r="L177" s="3"/>
    </row>
    <row r="178" spans="1:12">
      <c r="A178" s="53">
        <v>141</v>
      </c>
      <c r="B178" s="75" cm="1">
        <f t="array" ref="B178">_xlfn.IFS($A178=0,B$19,$A178&lt;=B$25,B$26,$A178&lt;=B$21,MAX(B$26,B$22+B$23*(B$21-$A178)^B$24),$A178&gt;=B$28,MIN(B$33,B$29+B$31*IF(B$30,MAX(0,$A178-B$30),$A178-B$28)^B$32), TRUE, 0)</f>
        <v>-1356.2068965517249</v>
      </c>
      <c r="C178" s="76" cm="1">
        <f t="array" ref="C178">_xlfn.IFS($A178=0,C$19,$A178&lt;=C$25,C$26,$A178&lt;=C$21,MAX(C$26,C$22+C$23*(C$21-$A178)^C$24),$A178&gt;=C$28,MIN(C$33,C$29+C$31*IF(C$30,MAX(0,$A178-C$30),$A178-C$28)^C$32), TRUE, 0)</f>
        <v>-542.48275862068999</v>
      </c>
      <c r="D178" s="75" cm="1">
        <f t="array" ref="D178">_xlfn.IFS($A178=0,D$19,$A178&lt;=D$25,D$26,$A178&lt;=D$21,MAX(D$26,D$22+D$23*(D$21-$A178)^D$24),$A178&gt;=D$28,MIN(D$33,D$29+D$31*IF(D$30,MAX(0,$A178-D$30),$A178-D$28)^D$32), TRUE, 0)</f>
        <v>0</v>
      </c>
      <c r="E178" s="76" cm="1">
        <f t="array" ref="E178">_xlfn.IFS($A178=0,E$19,$A178&lt;=E$25,E$26,$A178&lt;=E$21,MAX(E$26,E$22+E$23*(E$21-$A178)^E$24),$A178&gt;=E$28,MIN(E$33,E$29+E$31*IF(E$30,MAX(0,$A178-E$30),$A178-E$28)^E$32), TRUE, 0)</f>
        <v>0</v>
      </c>
      <c r="F178" s="4"/>
      <c r="G178" s="4"/>
      <c r="H178" s="4"/>
      <c r="K178" s="3"/>
      <c r="L178" s="3"/>
    </row>
    <row r="179" spans="1:12">
      <c r="A179" s="53">
        <v>142</v>
      </c>
      <c r="B179" s="75" cm="1">
        <f t="array" ref="B179">_xlfn.IFS($A179=0,B$19,$A179&lt;=B$25,B$26,$A179&lt;=B$21,MAX(B$26,B$22+B$23*(B$21-$A179)^B$24),$A179&gt;=B$28,MIN(B$33,B$29+B$31*IF(B$30,MAX(0,$A179-B$30),$A179-B$28)^B$32), TRUE, 0)</f>
        <v>-1304.6551724137939</v>
      </c>
      <c r="C179" s="76" cm="1">
        <f t="array" ref="C179">_xlfn.IFS($A179=0,C$19,$A179&lt;=C$25,C$26,$A179&lt;=C$21,MAX(C$26,C$22+C$23*(C$21-$A179)^C$24),$A179&gt;=C$28,MIN(C$33,C$29+C$31*IF(C$30,MAX(0,$A179-C$30),$A179-C$28)^C$32), TRUE, 0)</f>
        <v>-521.86206896551755</v>
      </c>
      <c r="D179" s="75" cm="1">
        <f t="array" ref="D179">_xlfn.IFS($A179=0,D$19,$A179&lt;=D$25,D$26,$A179&lt;=D$21,MAX(D$26,D$22+D$23*(D$21-$A179)^D$24),$A179&gt;=D$28,MIN(D$33,D$29+D$31*IF(D$30,MAX(0,$A179-D$30),$A179-D$28)^D$32), TRUE, 0)</f>
        <v>0</v>
      </c>
      <c r="E179" s="76" cm="1">
        <f t="array" ref="E179">_xlfn.IFS($A179=0,E$19,$A179&lt;=E$25,E$26,$A179&lt;=E$21,MAX(E$26,E$22+E$23*(E$21-$A179)^E$24),$A179&gt;=E$28,MIN(E$33,E$29+E$31*IF(E$30,MAX(0,$A179-E$30),$A179-E$28)^E$32), TRUE, 0)</f>
        <v>0</v>
      </c>
      <c r="F179" s="4"/>
      <c r="G179" s="4"/>
      <c r="H179" s="4"/>
      <c r="K179" s="3"/>
      <c r="L179" s="3"/>
    </row>
    <row r="180" spans="1:12">
      <c r="A180" s="53">
        <v>143</v>
      </c>
      <c r="B180" s="75" cm="1">
        <f t="array" ref="B180">_xlfn.IFS($A180=0,B$19,$A180&lt;=B$25,B$26,$A180&lt;=B$21,MAX(B$26,B$22+B$23*(B$21-$A180)^B$24),$A180&gt;=B$28,MIN(B$33,B$29+B$31*IF(B$30,MAX(0,$A180-B$30),$A180-B$28)^B$32), TRUE, 0)</f>
        <v>-1253.1034482758628</v>
      </c>
      <c r="C180" s="76" cm="1">
        <f t="array" ref="C180">_xlfn.IFS($A180=0,C$19,$A180&lt;=C$25,C$26,$A180&lt;=C$21,MAX(C$26,C$22+C$23*(C$21-$A180)^C$24),$A180&gt;=C$28,MIN(C$33,C$29+C$31*IF(C$30,MAX(0,$A180-C$30),$A180-C$28)^C$32), TRUE, 0)</f>
        <v>-501.24137931034511</v>
      </c>
      <c r="D180" s="75" cm="1">
        <f t="array" ref="D180">_xlfn.IFS($A180=0,D$19,$A180&lt;=D$25,D$26,$A180&lt;=D$21,MAX(D$26,D$22+D$23*(D$21-$A180)^D$24),$A180&gt;=D$28,MIN(D$33,D$29+D$31*IF(D$30,MAX(0,$A180-D$30),$A180-D$28)^D$32), TRUE, 0)</f>
        <v>0</v>
      </c>
      <c r="E180" s="76" cm="1">
        <f t="array" ref="E180">_xlfn.IFS($A180=0,E$19,$A180&lt;=E$25,E$26,$A180&lt;=E$21,MAX(E$26,E$22+E$23*(E$21-$A180)^E$24),$A180&gt;=E$28,MIN(E$33,E$29+E$31*IF(E$30,MAX(0,$A180-E$30),$A180-E$28)^E$32), TRUE, 0)</f>
        <v>0</v>
      </c>
      <c r="F180" s="4"/>
      <c r="G180" s="4"/>
      <c r="H180" s="4"/>
      <c r="K180" s="3"/>
      <c r="L180" s="3"/>
    </row>
    <row r="181" spans="1:12">
      <c r="A181" s="53">
        <v>144</v>
      </c>
      <c r="B181" s="75" cm="1">
        <f t="array" ref="B181">_xlfn.IFS($A181=0,B$19,$A181&lt;=B$25,B$26,$A181&lt;=B$21,MAX(B$26,B$22+B$23*(B$21-$A181)^B$24),$A181&gt;=B$28,MIN(B$33,B$29+B$31*IF(B$30,MAX(0,$A181-B$30),$A181-B$28)^B$32), TRUE, 0)</f>
        <v>-1201.5517241379318</v>
      </c>
      <c r="C181" s="76" cm="1">
        <f t="array" ref="C181">_xlfn.IFS($A181=0,C$19,$A181&lt;=C$25,C$26,$A181&lt;=C$21,MAX(C$26,C$22+C$23*(C$21-$A181)^C$24),$A181&gt;=C$28,MIN(C$33,C$29+C$31*IF(C$30,MAX(0,$A181-C$30),$A181-C$28)^C$32), TRUE, 0)</f>
        <v>-480.62068965517273</v>
      </c>
      <c r="D181" s="75" cm="1">
        <f t="array" ref="D181">_xlfn.IFS($A181=0,D$19,$A181&lt;=D$25,D$26,$A181&lt;=D$21,MAX(D$26,D$22+D$23*(D$21-$A181)^D$24),$A181&gt;=D$28,MIN(D$33,D$29+D$31*IF(D$30,MAX(0,$A181-D$30),$A181-D$28)^D$32), TRUE, 0)</f>
        <v>0</v>
      </c>
      <c r="E181" s="76" cm="1">
        <f t="array" ref="E181">_xlfn.IFS($A181=0,E$19,$A181&lt;=E$25,E$26,$A181&lt;=E$21,MAX(E$26,E$22+E$23*(E$21-$A181)^E$24),$A181&gt;=E$28,MIN(E$33,E$29+E$31*IF(E$30,MAX(0,$A181-E$30),$A181-E$28)^E$32), TRUE, 0)</f>
        <v>0</v>
      </c>
      <c r="F181" s="4"/>
      <c r="G181" s="4"/>
      <c r="H181" s="4"/>
      <c r="K181" s="3"/>
      <c r="L181" s="3"/>
    </row>
    <row r="182" spans="1:12">
      <c r="A182" s="53">
        <v>145</v>
      </c>
      <c r="B182" s="75" cm="1">
        <f t="array" ref="B182">_xlfn.IFS($A182=0,B$19,$A182&lt;=B$25,B$26,$A182&lt;=B$21,MAX(B$26,B$22+B$23*(B$21-$A182)^B$24),$A182&gt;=B$28,MIN(B$33,B$29+B$31*IF(B$30,MAX(0,$A182-B$30),$A182-B$28)^B$32), TRUE, 0)</f>
        <v>-1150.0000000000007</v>
      </c>
      <c r="C182" s="76" cm="1">
        <f t="array" ref="C182">_xlfn.IFS($A182=0,C$19,$A182&lt;=C$25,C$26,$A182&lt;=C$21,MAX(C$26,C$22+C$23*(C$21-$A182)^C$24),$A182&gt;=C$28,MIN(C$33,C$29+C$31*IF(C$30,MAX(0,$A182-C$30),$A182-C$28)^C$32), TRUE, 0)</f>
        <v>-460.00000000000028</v>
      </c>
      <c r="D182" s="75" cm="1">
        <f t="array" ref="D182">_xlfn.IFS($A182=0,D$19,$A182&lt;=D$25,D$26,$A182&lt;=D$21,MAX(D$26,D$22+D$23*(D$21-$A182)^D$24),$A182&gt;=D$28,MIN(D$33,D$29+D$31*IF(D$30,MAX(0,$A182-D$30),$A182-D$28)^D$32), TRUE, 0)</f>
        <v>0</v>
      </c>
      <c r="E182" s="76" cm="1">
        <f t="array" ref="E182">_xlfn.IFS($A182=0,E$19,$A182&lt;=E$25,E$26,$A182&lt;=E$21,MAX(E$26,E$22+E$23*(E$21-$A182)^E$24),$A182&gt;=E$28,MIN(E$33,E$29+E$31*IF(E$30,MAX(0,$A182-E$30),$A182-E$28)^E$32), TRUE, 0)</f>
        <v>0</v>
      </c>
      <c r="F182" s="4"/>
      <c r="G182" s="4"/>
      <c r="H182" s="4"/>
      <c r="K182" s="3"/>
      <c r="L182" s="3"/>
    </row>
    <row r="183" spans="1:12">
      <c r="A183" s="53">
        <v>146</v>
      </c>
      <c r="B183" s="75" cm="1">
        <f t="array" ref="B183">_xlfn.IFS($A183=0,B$19,$A183&lt;=B$25,B$26,$A183&lt;=B$21,MAX(B$26,B$22+B$23*(B$21-$A183)^B$24),$A183&gt;=B$28,MIN(B$33,B$29+B$31*IF(B$30,MAX(0,$A183-B$30),$A183-B$28)^B$32), TRUE, 0)</f>
        <v>-1098.4482758620697</v>
      </c>
      <c r="C183" s="76" cm="1">
        <f t="array" ref="C183">_xlfn.IFS($A183=0,C$19,$A183&lt;=C$25,C$26,$A183&lt;=C$21,MAX(C$26,C$22+C$23*(C$21-$A183)^C$24),$A183&gt;=C$28,MIN(C$33,C$29+C$31*IF(C$30,MAX(0,$A183-C$30),$A183-C$28)^C$32), TRUE, 0)</f>
        <v>-439.3793103448279</v>
      </c>
      <c r="D183" s="75" cm="1">
        <f t="array" ref="D183">_xlfn.IFS($A183=0,D$19,$A183&lt;=D$25,D$26,$A183&lt;=D$21,MAX(D$26,D$22+D$23*(D$21-$A183)^D$24),$A183&gt;=D$28,MIN(D$33,D$29+D$31*IF(D$30,MAX(0,$A183-D$30),$A183-D$28)^D$32), TRUE, 0)</f>
        <v>0</v>
      </c>
      <c r="E183" s="76" cm="1">
        <f t="array" ref="E183">_xlfn.IFS($A183=0,E$19,$A183&lt;=E$25,E$26,$A183&lt;=E$21,MAX(E$26,E$22+E$23*(E$21-$A183)^E$24),$A183&gt;=E$28,MIN(E$33,E$29+E$31*IF(E$30,MAX(0,$A183-E$30),$A183-E$28)^E$32), TRUE, 0)</f>
        <v>0</v>
      </c>
      <c r="F183" s="4"/>
      <c r="G183" s="4"/>
      <c r="H183" s="4"/>
      <c r="K183" s="3"/>
      <c r="L183" s="3"/>
    </row>
    <row r="184" spans="1:12">
      <c r="A184" s="53">
        <v>147</v>
      </c>
      <c r="B184" s="75" cm="1">
        <f t="array" ref="B184">_xlfn.IFS($A184=0,B$19,$A184&lt;=B$25,B$26,$A184&lt;=B$21,MAX(B$26,B$22+B$23*(B$21-$A184)^B$24),$A184&gt;=B$28,MIN(B$33,B$29+B$31*IF(B$30,MAX(0,$A184-B$30),$A184-B$28)^B$32), TRUE, 0)</f>
        <v>0</v>
      </c>
      <c r="C184" s="76" cm="1">
        <f t="array" ref="C184">_xlfn.IFS($A184=0,C$19,$A184&lt;=C$25,C$26,$A184&lt;=C$21,MAX(C$26,C$22+C$23*(C$21-$A184)^C$24),$A184&gt;=C$28,MIN(C$33,C$29+C$31*IF(C$30,MAX(0,$A184-C$30),$A184-C$28)^C$32), TRUE, 0)</f>
        <v>0</v>
      </c>
      <c r="D184" s="75" cm="1">
        <f t="array" ref="D184">_xlfn.IFS($A184=0,D$19,$A184&lt;=D$25,D$26,$A184&lt;=D$21,MAX(D$26,D$22+D$23*(D$21-$A184)^D$24),$A184&gt;=D$28,MIN(D$33,D$29+D$31*IF(D$30,MAX(0,$A184-D$30),$A184-D$28)^D$32), TRUE, 0)</f>
        <v>0</v>
      </c>
      <c r="E184" s="76" cm="1">
        <f t="array" ref="E184">_xlfn.IFS($A184=0,E$19,$A184&lt;=E$25,E$26,$A184&lt;=E$21,MAX(E$26,E$22+E$23*(E$21-$A184)^E$24),$A184&gt;=E$28,MIN(E$33,E$29+E$31*IF(E$30,MAX(0,$A184-E$30),$A184-E$28)^E$32), TRUE, 0)</f>
        <v>0</v>
      </c>
      <c r="F184" s="4"/>
      <c r="G184" s="4"/>
      <c r="H184" s="4"/>
      <c r="K184" s="3"/>
      <c r="L184" s="3"/>
    </row>
    <row r="185" spans="1:12">
      <c r="A185" s="53">
        <v>148</v>
      </c>
      <c r="B185" s="75" cm="1">
        <f t="array" ref="B185">_xlfn.IFS($A185=0,B$19,$A185&lt;=B$25,B$26,$A185&lt;=B$21,MAX(B$26,B$22+B$23*(B$21-$A185)^B$24),$A185&gt;=B$28,MIN(B$33,B$29+B$31*IF(B$30,MAX(0,$A185-B$30),$A185-B$28)^B$32), TRUE, 0)</f>
        <v>0</v>
      </c>
      <c r="C185" s="76" cm="1">
        <f t="array" ref="C185">_xlfn.IFS($A185=0,C$19,$A185&lt;=C$25,C$26,$A185&lt;=C$21,MAX(C$26,C$22+C$23*(C$21-$A185)^C$24),$A185&gt;=C$28,MIN(C$33,C$29+C$31*IF(C$30,MAX(0,$A185-C$30),$A185-C$28)^C$32), TRUE, 0)</f>
        <v>0</v>
      </c>
      <c r="D185" s="75" cm="1">
        <f t="array" ref="D185">_xlfn.IFS($A185=0,D$19,$A185&lt;=D$25,D$26,$A185&lt;=D$21,MAX(D$26,D$22+D$23*(D$21-$A185)^D$24),$A185&gt;=D$28,MIN(D$33,D$29+D$31*IF(D$30,MAX(0,$A185-D$30),$A185-D$28)^D$32), TRUE, 0)</f>
        <v>0</v>
      </c>
      <c r="E185" s="76" cm="1">
        <f t="array" ref="E185">_xlfn.IFS($A185=0,E$19,$A185&lt;=E$25,E$26,$A185&lt;=E$21,MAX(E$26,E$22+E$23*(E$21-$A185)^E$24),$A185&gt;=E$28,MIN(E$33,E$29+E$31*IF(E$30,MAX(0,$A185-E$30),$A185-E$28)^E$32), TRUE, 0)</f>
        <v>0</v>
      </c>
      <c r="F185" s="4"/>
      <c r="G185" s="4"/>
      <c r="H185" s="4"/>
      <c r="K185" s="3"/>
      <c r="L185" s="3"/>
    </row>
    <row r="186" spans="1:12">
      <c r="A186" s="53">
        <v>149</v>
      </c>
      <c r="B186" s="75" cm="1">
        <f t="array" ref="B186">_xlfn.IFS($A186=0,B$19,$A186&lt;=B$25,B$26,$A186&lt;=B$21,MAX(B$26,B$22+B$23*(B$21-$A186)^B$24),$A186&gt;=B$28,MIN(B$33,B$29+B$31*IF(B$30,MAX(0,$A186-B$30),$A186-B$28)^B$32), TRUE, 0)</f>
        <v>0</v>
      </c>
      <c r="C186" s="76" cm="1">
        <f t="array" ref="C186">_xlfn.IFS($A186=0,C$19,$A186&lt;=C$25,C$26,$A186&lt;=C$21,MAX(C$26,C$22+C$23*(C$21-$A186)^C$24),$A186&gt;=C$28,MIN(C$33,C$29+C$31*IF(C$30,MAX(0,$A186-C$30),$A186-C$28)^C$32), TRUE, 0)</f>
        <v>0</v>
      </c>
      <c r="D186" s="75" cm="1">
        <f t="array" ref="D186">_xlfn.IFS($A186=0,D$19,$A186&lt;=D$25,D$26,$A186&lt;=D$21,MAX(D$26,D$22+D$23*(D$21-$A186)^D$24),$A186&gt;=D$28,MIN(D$33,D$29+D$31*IF(D$30,MAX(0,$A186-D$30),$A186-D$28)^D$32), TRUE, 0)</f>
        <v>0</v>
      </c>
      <c r="E186" s="76" cm="1">
        <f t="array" ref="E186">_xlfn.IFS($A186=0,E$19,$A186&lt;=E$25,E$26,$A186&lt;=E$21,MAX(E$26,E$22+E$23*(E$21-$A186)^E$24),$A186&gt;=E$28,MIN(E$33,E$29+E$31*IF(E$30,MAX(0,$A186-E$30),$A186-E$28)^E$32), TRUE, 0)</f>
        <v>0</v>
      </c>
      <c r="F186" s="4"/>
      <c r="G186" s="4"/>
      <c r="H186" s="4"/>
      <c r="K186" s="3"/>
      <c r="L186" s="3"/>
    </row>
    <row r="187" spans="1:12">
      <c r="A187" s="53">
        <v>150</v>
      </c>
      <c r="B187" s="75" cm="1">
        <f t="array" ref="B187">_xlfn.IFS($A187=0,B$19,$A187&lt;=B$25,B$26,$A187&lt;=B$21,MAX(B$26,B$22+B$23*(B$21-$A187)^B$24),$A187&gt;=B$28,MIN(B$33,B$29+B$31*IF(B$30,MAX(0,$A187-B$30),$A187-B$28)^B$32), TRUE, 0)</f>
        <v>0</v>
      </c>
      <c r="C187" s="76" cm="1">
        <f t="array" ref="C187">_xlfn.IFS($A187=0,C$19,$A187&lt;=C$25,C$26,$A187&lt;=C$21,MAX(C$26,C$22+C$23*(C$21-$A187)^C$24),$A187&gt;=C$28,MIN(C$33,C$29+C$31*IF(C$30,MAX(0,$A187-C$30),$A187-C$28)^C$32), TRUE, 0)</f>
        <v>0</v>
      </c>
      <c r="D187" s="75" cm="1">
        <f t="array" ref="D187">_xlfn.IFS($A187=0,D$19,$A187&lt;=D$25,D$26,$A187&lt;=D$21,MAX(D$26,D$22+D$23*(D$21-$A187)^D$24),$A187&gt;=D$28,MIN(D$33,D$29+D$31*IF(D$30,MAX(0,$A187-D$30),$A187-D$28)^D$32), TRUE, 0)</f>
        <v>575</v>
      </c>
      <c r="E187" s="76" cm="1">
        <f t="array" ref="E187">_xlfn.IFS($A187=0,E$19,$A187&lt;=E$25,E$26,$A187&lt;=E$21,MAX(E$26,E$22+E$23*(E$21-$A187)^E$24),$A187&gt;=E$28,MIN(E$33,E$29+E$31*IF(E$30,MAX(0,$A187-E$30),$A187-E$28)^E$32), TRUE, 0)</f>
        <v>287.5</v>
      </c>
      <c r="F187" s="4"/>
      <c r="G187" s="4"/>
      <c r="H187" s="4"/>
      <c r="K187" s="3"/>
      <c r="L187" s="3"/>
    </row>
    <row r="188" spans="1:12">
      <c r="A188" s="53">
        <v>151</v>
      </c>
      <c r="B188" s="75" cm="1">
        <f t="array" ref="B188">_xlfn.IFS($A188=0,B$19,$A188&lt;=B$25,B$26,$A188&lt;=B$21,MAX(B$26,B$22+B$23*(B$21-$A188)^B$24),$A188&gt;=B$28,MIN(B$33,B$29+B$31*IF(B$30,MAX(0,$A188-B$30),$A188-B$28)^B$32), TRUE, 0)</f>
        <v>0</v>
      </c>
      <c r="C188" s="76" cm="1">
        <f t="array" ref="C188">_xlfn.IFS($A188=0,C$19,$A188&lt;=C$25,C$26,$A188&lt;=C$21,MAX(C$26,C$22+C$23*(C$21-$A188)^C$24),$A188&gt;=C$28,MIN(C$33,C$29+C$31*IF(C$30,MAX(0,$A188-C$30),$A188-C$28)^C$32), TRUE, 0)</f>
        <v>0</v>
      </c>
      <c r="D188" s="75" cm="1">
        <f t="array" ref="D188">_xlfn.IFS($A188=0,D$19,$A188&lt;=D$25,D$26,$A188&lt;=D$21,MAX(D$26,D$22+D$23*(D$21-$A188)^D$24),$A188&gt;=D$28,MIN(D$33,D$29+D$31*IF(D$30,MAX(0,$A188-D$30),$A188-D$28)^D$32), TRUE, 0)</f>
        <v>632.5</v>
      </c>
      <c r="E188" s="76" cm="1">
        <f t="array" ref="E188">_xlfn.IFS($A188=0,E$19,$A188&lt;=E$25,E$26,$A188&lt;=E$21,MAX(E$26,E$22+E$23*(E$21-$A188)^E$24),$A188&gt;=E$28,MIN(E$33,E$29+E$31*IF(E$30,MAX(0,$A188-E$30),$A188-E$28)^E$32), TRUE, 0)</f>
        <v>316.25</v>
      </c>
      <c r="F188" s="4"/>
      <c r="G188" s="4"/>
      <c r="H188" s="4"/>
      <c r="K188" s="3"/>
      <c r="L188" s="3"/>
    </row>
    <row r="189" spans="1:12">
      <c r="A189" s="53">
        <v>152</v>
      </c>
      <c r="B189" s="75" cm="1">
        <f t="array" ref="B189">_xlfn.IFS($A189=0,B$19,$A189&lt;=B$25,B$26,$A189&lt;=B$21,MAX(B$26,B$22+B$23*(B$21-$A189)^B$24),$A189&gt;=B$28,MIN(B$33,B$29+B$31*IF(B$30,MAX(0,$A189-B$30),$A189-B$28)^B$32), TRUE, 0)</f>
        <v>0</v>
      </c>
      <c r="C189" s="76" cm="1">
        <f t="array" ref="C189">_xlfn.IFS($A189=0,C$19,$A189&lt;=C$25,C$26,$A189&lt;=C$21,MAX(C$26,C$22+C$23*(C$21-$A189)^C$24),$A189&gt;=C$28,MIN(C$33,C$29+C$31*IF(C$30,MAX(0,$A189-C$30),$A189-C$28)^C$32), TRUE, 0)</f>
        <v>0</v>
      </c>
      <c r="D189" s="75" cm="1">
        <f t="array" ref="D189">_xlfn.IFS($A189=0,D$19,$A189&lt;=D$25,D$26,$A189&lt;=D$21,MAX(D$26,D$22+D$23*(D$21-$A189)^D$24),$A189&gt;=D$28,MIN(D$33,D$29+D$31*IF(D$30,MAX(0,$A189-D$30),$A189-D$28)^D$32), TRUE, 0)</f>
        <v>690</v>
      </c>
      <c r="E189" s="76" cm="1">
        <f t="array" ref="E189">_xlfn.IFS($A189=0,E$19,$A189&lt;=E$25,E$26,$A189&lt;=E$21,MAX(E$26,E$22+E$23*(E$21-$A189)^E$24),$A189&gt;=E$28,MIN(E$33,E$29+E$31*IF(E$30,MAX(0,$A189-E$30),$A189-E$28)^E$32), TRUE, 0)</f>
        <v>345</v>
      </c>
      <c r="F189" s="4"/>
      <c r="G189" s="4"/>
      <c r="H189" s="4"/>
      <c r="K189" s="3"/>
      <c r="L189" s="3"/>
    </row>
    <row r="190" spans="1:12">
      <c r="A190" s="53">
        <v>153</v>
      </c>
      <c r="B190" s="75" cm="1">
        <f t="array" ref="B190">_xlfn.IFS($A190=0,B$19,$A190&lt;=B$25,B$26,$A190&lt;=B$21,MAX(B$26,B$22+B$23*(B$21-$A190)^B$24),$A190&gt;=B$28,MIN(B$33,B$29+B$31*IF(B$30,MAX(0,$A190-B$30),$A190-B$28)^B$32), TRUE, 0)</f>
        <v>0</v>
      </c>
      <c r="C190" s="76" cm="1">
        <f t="array" ref="C190">_xlfn.IFS($A190=0,C$19,$A190&lt;=C$25,C$26,$A190&lt;=C$21,MAX(C$26,C$22+C$23*(C$21-$A190)^C$24),$A190&gt;=C$28,MIN(C$33,C$29+C$31*IF(C$30,MAX(0,$A190-C$30),$A190-C$28)^C$32), TRUE, 0)</f>
        <v>0</v>
      </c>
      <c r="D190" s="75" cm="1">
        <f t="array" ref="D190">_xlfn.IFS($A190=0,D$19,$A190&lt;=D$25,D$26,$A190&lt;=D$21,MAX(D$26,D$22+D$23*(D$21-$A190)^D$24),$A190&gt;=D$28,MIN(D$33,D$29+D$31*IF(D$30,MAX(0,$A190-D$30),$A190-D$28)^D$32), TRUE, 0)</f>
        <v>747.5</v>
      </c>
      <c r="E190" s="76" cm="1">
        <f t="array" ref="E190">_xlfn.IFS($A190=0,E$19,$A190&lt;=E$25,E$26,$A190&lt;=E$21,MAX(E$26,E$22+E$23*(E$21-$A190)^E$24),$A190&gt;=E$28,MIN(E$33,E$29+E$31*IF(E$30,MAX(0,$A190-E$30),$A190-E$28)^E$32), TRUE, 0)</f>
        <v>373.75</v>
      </c>
      <c r="F190" s="4"/>
      <c r="G190" s="4"/>
      <c r="H190" s="4"/>
      <c r="K190" s="3"/>
      <c r="L190" s="3"/>
    </row>
    <row r="191" spans="1:12">
      <c r="A191" s="53">
        <v>154</v>
      </c>
      <c r="B191" s="75" cm="1">
        <f t="array" ref="B191">_xlfn.IFS($A191=0,B$19,$A191&lt;=B$25,B$26,$A191&lt;=B$21,MAX(B$26,B$22+B$23*(B$21-$A191)^B$24),$A191&gt;=B$28,MIN(B$33,B$29+B$31*IF(B$30,MAX(0,$A191-B$30),$A191-B$28)^B$32), TRUE, 0)</f>
        <v>0</v>
      </c>
      <c r="C191" s="76" cm="1">
        <f t="array" ref="C191">_xlfn.IFS($A191=0,C$19,$A191&lt;=C$25,C$26,$A191&lt;=C$21,MAX(C$26,C$22+C$23*(C$21-$A191)^C$24),$A191&gt;=C$28,MIN(C$33,C$29+C$31*IF(C$30,MAX(0,$A191-C$30),$A191-C$28)^C$32), TRUE, 0)</f>
        <v>0</v>
      </c>
      <c r="D191" s="75" cm="1">
        <f t="array" ref="D191">_xlfn.IFS($A191=0,D$19,$A191&lt;=D$25,D$26,$A191&lt;=D$21,MAX(D$26,D$22+D$23*(D$21-$A191)^D$24),$A191&gt;=D$28,MIN(D$33,D$29+D$31*IF(D$30,MAX(0,$A191-D$30),$A191-D$28)^D$32), TRUE, 0)</f>
        <v>805</v>
      </c>
      <c r="E191" s="76" cm="1">
        <f t="array" ref="E191">_xlfn.IFS($A191=0,E$19,$A191&lt;=E$25,E$26,$A191&lt;=E$21,MAX(E$26,E$22+E$23*(E$21-$A191)^E$24),$A191&gt;=E$28,MIN(E$33,E$29+E$31*IF(E$30,MAX(0,$A191-E$30),$A191-E$28)^E$32), TRUE, 0)</f>
        <v>402.5</v>
      </c>
      <c r="F191" s="4"/>
      <c r="G191" s="4"/>
      <c r="H191" s="4"/>
      <c r="K191" s="3"/>
      <c r="L191" s="3"/>
    </row>
    <row r="192" spans="1:12">
      <c r="A192" s="53">
        <v>155</v>
      </c>
      <c r="B192" s="75" cm="1">
        <f t="array" ref="B192">_xlfn.IFS($A192=0,B$19,$A192&lt;=B$25,B$26,$A192&lt;=B$21,MAX(B$26,B$22+B$23*(B$21-$A192)^B$24),$A192&gt;=B$28,MIN(B$33,B$29+B$31*IF(B$30,MAX(0,$A192-B$30),$A192-B$28)^B$32), TRUE, 0)</f>
        <v>0</v>
      </c>
      <c r="C192" s="76" cm="1">
        <f t="array" ref="C192">_xlfn.IFS($A192=0,C$19,$A192&lt;=C$25,C$26,$A192&lt;=C$21,MAX(C$26,C$22+C$23*(C$21-$A192)^C$24),$A192&gt;=C$28,MIN(C$33,C$29+C$31*IF(C$30,MAX(0,$A192-C$30),$A192-C$28)^C$32), TRUE, 0)</f>
        <v>0</v>
      </c>
      <c r="D192" s="75" cm="1">
        <f t="array" ref="D192">_xlfn.IFS($A192=0,D$19,$A192&lt;=D$25,D$26,$A192&lt;=D$21,MAX(D$26,D$22+D$23*(D$21-$A192)^D$24),$A192&gt;=D$28,MIN(D$33,D$29+D$31*IF(D$30,MAX(0,$A192-D$30),$A192-D$28)^D$32), TRUE, 0)</f>
        <v>862.5</v>
      </c>
      <c r="E192" s="76" cm="1">
        <f t="array" ref="E192">_xlfn.IFS($A192=0,E$19,$A192&lt;=E$25,E$26,$A192&lt;=E$21,MAX(E$26,E$22+E$23*(E$21-$A192)^E$24),$A192&gt;=E$28,MIN(E$33,E$29+E$31*IF(E$30,MAX(0,$A192-E$30),$A192-E$28)^E$32), TRUE, 0)</f>
        <v>431.25</v>
      </c>
      <c r="F192" s="4"/>
      <c r="G192" s="4"/>
      <c r="H192" s="4"/>
      <c r="K192" s="3"/>
      <c r="L192" s="3"/>
    </row>
    <row r="193" spans="1:12">
      <c r="A193" s="53">
        <v>156</v>
      </c>
      <c r="B193" s="75" cm="1">
        <f t="array" ref="B193">_xlfn.IFS($A193=0,B$19,$A193&lt;=B$25,B$26,$A193&lt;=B$21,MAX(B$26,B$22+B$23*(B$21-$A193)^B$24),$A193&gt;=B$28,MIN(B$33,B$29+B$31*IF(B$30,MAX(0,$A193-B$30),$A193-B$28)^B$32), TRUE, 0)</f>
        <v>0</v>
      </c>
      <c r="C193" s="76" cm="1">
        <f t="array" ref="C193">_xlfn.IFS($A193=0,C$19,$A193&lt;=C$25,C$26,$A193&lt;=C$21,MAX(C$26,C$22+C$23*(C$21-$A193)^C$24),$A193&gt;=C$28,MIN(C$33,C$29+C$31*IF(C$30,MAX(0,$A193-C$30),$A193-C$28)^C$32), TRUE, 0)</f>
        <v>0</v>
      </c>
      <c r="D193" s="75" cm="1">
        <f t="array" ref="D193">_xlfn.IFS($A193=0,D$19,$A193&lt;=D$25,D$26,$A193&lt;=D$21,MAX(D$26,D$22+D$23*(D$21-$A193)^D$24),$A193&gt;=D$28,MIN(D$33,D$29+D$31*IF(D$30,MAX(0,$A193-D$30),$A193-D$28)^D$32), TRUE, 0)</f>
        <v>920</v>
      </c>
      <c r="E193" s="76" cm="1">
        <f t="array" ref="E193">_xlfn.IFS($A193=0,E$19,$A193&lt;=E$25,E$26,$A193&lt;=E$21,MAX(E$26,E$22+E$23*(E$21-$A193)^E$24),$A193&gt;=E$28,MIN(E$33,E$29+E$31*IF(E$30,MAX(0,$A193-E$30),$A193-E$28)^E$32), TRUE, 0)</f>
        <v>460</v>
      </c>
      <c r="F193" s="4"/>
      <c r="G193" s="4"/>
      <c r="H193" s="4"/>
      <c r="K193" s="3"/>
      <c r="L193" s="3"/>
    </row>
    <row r="194" spans="1:12">
      <c r="A194" s="53">
        <v>157</v>
      </c>
      <c r="B194" s="75" cm="1">
        <f t="array" ref="B194">_xlfn.IFS($A194=0,B$19,$A194&lt;=B$25,B$26,$A194&lt;=B$21,MAX(B$26,B$22+B$23*(B$21-$A194)^B$24),$A194&gt;=B$28,MIN(B$33,B$29+B$31*IF(B$30,MAX(0,$A194-B$30),$A194-B$28)^B$32), TRUE, 0)</f>
        <v>0</v>
      </c>
      <c r="C194" s="76" cm="1">
        <f t="array" ref="C194">_xlfn.IFS($A194=0,C$19,$A194&lt;=C$25,C$26,$A194&lt;=C$21,MAX(C$26,C$22+C$23*(C$21-$A194)^C$24),$A194&gt;=C$28,MIN(C$33,C$29+C$31*IF(C$30,MAX(0,$A194-C$30),$A194-C$28)^C$32), TRUE, 0)</f>
        <v>0</v>
      </c>
      <c r="D194" s="75" cm="1">
        <f t="array" ref="D194">_xlfn.IFS($A194=0,D$19,$A194&lt;=D$25,D$26,$A194&lt;=D$21,MAX(D$26,D$22+D$23*(D$21-$A194)^D$24),$A194&gt;=D$28,MIN(D$33,D$29+D$31*IF(D$30,MAX(0,$A194-D$30),$A194-D$28)^D$32), TRUE, 0)</f>
        <v>977.5</v>
      </c>
      <c r="E194" s="76" cm="1">
        <f t="array" ref="E194">_xlfn.IFS($A194=0,E$19,$A194&lt;=E$25,E$26,$A194&lt;=E$21,MAX(E$26,E$22+E$23*(E$21-$A194)^E$24),$A194&gt;=E$28,MIN(E$33,E$29+E$31*IF(E$30,MAX(0,$A194-E$30),$A194-E$28)^E$32), TRUE, 0)</f>
        <v>488.75</v>
      </c>
      <c r="F194" s="4"/>
      <c r="G194" s="4"/>
      <c r="H194" s="4"/>
      <c r="K194" s="3"/>
      <c r="L194" s="3"/>
    </row>
    <row r="195" spans="1:12">
      <c r="A195" s="53">
        <v>158</v>
      </c>
      <c r="B195" s="75" cm="1">
        <f t="array" ref="B195">_xlfn.IFS($A195=0,B$19,$A195&lt;=B$25,B$26,$A195&lt;=B$21,MAX(B$26,B$22+B$23*(B$21-$A195)^B$24),$A195&gt;=B$28,MIN(B$33,B$29+B$31*IF(B$30,MAX(0,$A195-B$30),$A195-B$28)^B$32), TRUE, 0)</f>
        <v>0</v>
      </c>
      <c r="C195" s="76" cm="1">
        <f t="array" ref="C195">_xlfn.IFS($A195=0,C$19,$A195&lt;=C$25,C$26,$A195&lt;=C$21,MAX(C$26,C$22+C$23*(C$21-$A195)^C$24),$A195&gt;=C$28,MIN(C$33,C$29+C$31*IF(C$30,MAX(0,$A195-C$30),$A195-C$28)^C$32), TRUE, 0)</f>
        <v>0</v>
      </c>
      <c r="D195" s="75" cm="1">
        <f t="array" ref="D195">_xlfn.IFS($A195=0,D$19,$A195&lt;=D$25,D$26,$A195&lt;=D$21,MAX(D$26,D$22+D$23*(D$21-$A195)^D$24),$A195&gt;=D$28,MIN(D$33,D$29+D$31*IF(D$30,MAX(0,$A195-D$30),$A195-D$28)^D$32), TRUE, 0)</f>
        <v>1035</v>
      </c>
      <c r="E195" s="76" cm="1">
        <f t="array" ref="E195">_xlfn.IFS($A195=0,E$19,$A195&lt;=E$25,E$26,$A195&lt;=E$21,MAX(E$26,E$22+E$23*(E$21-$A195)^E$24),$A195&gt;=E$28,MIN(E$33,E$29+E$31*IF(E$30,MAX(0,$A195-E$30),$A195-E$28)^E$32), TRUE, 0)</f>
        <v>517.5</v>
      </c>
      <c r="F195" s="4"/>
      <c r="G195" s="4"/>
      <c r="H195" s="4"/>
      <c r="K195" s="3"/>
      <c r="L195" s="3"/>
    </row>
    <row r="196" spans="1:12">
      <c r="A196" s="53">
        <v>159</v>
      </c>
      <c r="B196" s="75" cm="1">
        <f t="array" ref="B196">_xlfn.IFS($A196=0,B$19,$A196&lt;=B$25,B$26,$A196&lt;=B$21,MAX(B$26,B$22+B$23*(B$21-$A196)^B$24),$A196&gt;=B$28,MIN(B$33,B$29+B$31*IF(B$30,MAX(0,$A196-B$30),$A196-B$28)^B$32), TRUE, 0)</f>
        <v>0</v>
      </c>
      <c r="C196" s="76" cm="1">
        <f t="array" ref="C196">_xlfn.IFS($A196=0,C$19,$A196&lt;=C$25,C$26,$A196&lt;=C$21,MAX(C$26,C$22+C$23*(C$21-$A196)^C$24),$A196&gt;=C$28,MIN(C$33,C$29+C$31*IF(C$30,MAX(0,$A196-C$30),$A196-C$28)^C$32), TRUE, 0)</f>
        <v>0</v>
      </c>
      <c r="D196" s="75" cm="1">
        <f t="array" ref="D196">_xlfn.IFS($A196=0,D$19,$A196&lt;=D$25,D$26,$A196&lt;=D$21,MAX(D$26,D$22+D$23*(D$21-$A196)^D$24),$A196&gt;=D$28,MIN(D$33,D$29+D$31*IF(D$30,MAX(0,$A196-D$30),$A196-D$28)^D$32), TRUE, 0)</f>
        <v>1092.5</v>
      </c>
      <c r="E196" s="76" cm="1">
        <f t="array" ref="E196">_xlfn.IFS($A196=0,E$19,$A196&lt;=E$25,E$26,$A196&lt;=E$21,MAX(E$26,E$22+E$23*(E$21-$A196)^E$24),$A196&gt;=E$28,MIN(E$33,E$29+E$31*IF(E$30,MAX(0,$A196-E$30),$A196-E$28)^E$32), TRUE, 0)</f>
        <v>546.25</v>
      </c>
      <c r="F196" s="4"/>
      <c r="G196" s="4"/>
      <c r="H196" s="4"/>
      <c r="K196" s="3"/>
      <c r="L196" s="3"/>
    </row>
    <row r="197" spans="1:12">
      <c r="A197" s="53">
        <v>160</v>
      </c>
      <c r="B197" s="75" cm="1">
        <f t="array" ref="B197">_xlfn.IFS($A197=0,B$19,$A197&lt;=B$25,B$26,$A197&lt;=B$21,MAX(B$26,B$22+B$23*(B$21-$A197)^B$24),$A197&gt;=B$28,MIN(B$33,B$29+B$31*IF(B$30,MAX(0,$A197-B$30),$A197-B$28)^B$32), TRUE, 0)</f>
        <v>0</v>
      </c>
      <c r="C197" s="76" cm="1">
        <f t="array" ref="C197">_xlfn.IFS($A197=0,C$19,$A197&lt;=C$25,C$26,$A197&lt;=C$21,MAX(C$26,C$22+C$23*(C$21-$A197)^C$24),$A197&gt;=C$28,MIN(C$33,C$29+C$31*IF(C$30,MAX(0,$A197-C$30),$A197-C$28)^C$32), TRUE, 0)</f>
        <v>0</v>
      </c>
      <c r="D197" s="75" cm="1">
        <f t="array" ref="D197">_xlfn.IFS($A197=0,D$19,$A197&lt;=D$25,D$26,$A197&lt;=D$21,MAX(D$26,D$22+D$23*(D$21-$A197)^D$24),$A197&gt;=D$28,MIN(D$33,D$29+D$31*IF(D$30,MAX(0,$A197-D$30),$A197-D$28)^D$32), TRUE, 0)</f>
        <v>1150</v>
      </c>
      <c r="E197" s="76" cm="1">
        <f t="array" ref="E197">_xlfn.IFS($A197=0,E$19,$A197&lt;=E$25,E$26,$A197&lt;=E$21,MAX(E$26,E$22+E$23*(E$21-$A197)^E$24),$A197&gt;=E$28,MIN(E$33,E$29+E$31*IF(E$30,MAX(0,$A197-E$30),$A197-E$28)^E$32), TRUE, 0)</f>
        <v>575</v>
      </c>
      <c r="F197" s="4"/>
      <c r="G197" s="4"/>
      <c r="H197" s="4"/>
      <c r="K197" s="3"/>
      <c r="L197" s="3"/>
    </row>
    <row r="198" spans="1:12">
      <c r="A198" s="53">
        <v>161</v>
      </c>
      <c r="B198" s="75" cm="1">
        <f t="array" ref="B198">_xlfn.IFS($A198=0,B$19,$A198&lt;=B$25,B$26,$A198&lt;=B$21,MAX(B$26,B$22+B$23*(B$21-$A198)^B$24),$A198&gt;=B$28,MIN(B$33,B$29+B$31*IF(B$30,MAX(0,$A198-B$30),$A198-B$28)^B$32), TRUE, 0)</f>
        <v>0</v>
      </c>
      <c r="C198" s="76" cm="1">
        <f t="array" ref="C198">_xlfn.IFS($A198=0,C$19,$A198&lt;=C$25,C$26,$A198&lt;=C$21,MAX(C$26,C$22+C$23*(C$21-$A198)^C$24),$A198&gt;=C$28,MIN(C$33,C$29+C$31*IF(C$30,MAX(0,$A198-C$30),$A198-C$28)^C$32), TRUE, 0)</f>
        <v>0</v>
      </c>
      <c r="D198" s="75" cm="1">
        <f t="array" ref="D198">_xlfn.IFS($A198=0,D$19,$A198&lt;=D$25,D$26,$A198&lt;=D$21,MAX(D$26,D$22+D$23*(D$21-$A198)^D$24),$A198&gt;=D$28,MIN(D$33,D$29+D$31*IF(D$30,MAX(0,$A198-D$30),$A198-D$28)^D$32), TRUE, 0)</f>
        <v>1207.5</v>
      </c>
      <c r="E198" s="76" cm="1">
        <f t="array" ref="E198">_xlfn.IFS($A198=0,E$19,$A198&lt;=E$25,E$26,$A198&lt;=E$21,MAX(E$26,E$22+E$23*(E$21-$A198)^E$24),$A198&gt;=E$28,MIN(E$33,E$29+E$31*IF(E$30,MAX(0,$A198-E$30),$A198-E$28)^E$32), TRUE, 0)</f>
        <v>603.75</v>
      </c>
      <c r="F198" s="4"/>
      <c r="G198" s="4"/>
      <c r="H198" s="4"/>
      <c r="K198" s="3"/>
      <c r="L198" s="3"/>
    </row>
    <row r="199" spans="1:12">
      <c r="A199" s="53">
        <v>162</v>
      </c>
      <c r="B199" s="75" cm="1">
        <f t="array" ref="B199">_xlfn.IFS($A199=0,B$19,$A199&lt;=B$25,B$26,$A199&lt;=B$21,MAX(B$26,B$22+B$23*(B$21-$A199)^B$24),$A199&gt;=B$28,MIN(B$33,B$29+B$31*IF(B$30,MAX(0,$A199-B$30),$A199-B$28)^B$32), TRUE, 0)</f>
        <v>0</v>
      </c>
      <c r="C199" s="76" cm="1">
        <f t="array" ref="C199">_xlfn.IFS($A199=0,C$19,$A199&lt;=C$25,C$26,$A199&lt;=C$21,MAX(C$26,C$22+C$23*(C$21-$A199)^C$24),$A199&gt;=C$28,MIN(C$33,C$29+C$31*IF(C$30,MAX(0,$A199-C$30),$A199-C$28)^C$32), TRUE, 0)</f>
        <v>0</v>
      </c>
      <c r="D199" s="75" cm="1">
        <f t="array" ref="D199">_xlfn.IFS($A199=0,D$19,$A199&lt;=D$25,D$26,$A199&lt;=D$21,MAX(D$26,D$22+D$23*(D$21-$A199)^D$24),$A199&gt;=D$28,MIN(D$33,D$29+D$31*IF(D$30,MAX(0,$A199-D$30),$A199-D$28)^D$32), TRUE, 0)</f>
        <v>1265</v>
      </c>
      <c r="E199" s="76" cm="1">
        <f t="array" ref="E199">_xlfn.IFS($A199=0,E$19,$A199&lt;=E$25,E$26,$A199&lt;=E$21,MAX(E$26,E$22+E$23*(E$21-$A199)^E$24),$A199&gt;=E$28,MIN(E$33,E$29+E$31*IF(E$30,MAX(0,$A199-E$30),$A199-E$28)^E$32), TRUE, 0)</f>
        <v>632.5</v>
      </c>
      <c r="F199" s="4"/>
      <c r="G199" s="4"/>
      <c r="H199" s="4"/>
      <c r="K199" s="3"/>
      <c r="L199" s="3"/>
    </row>
    <row r="200" spans="1:12">
      <c r="A200" s="53">
        <v>163</v>
      </c>
      <c r="B200" s="75" cm="1">
        <f t="array" ref="B200">_xlfn.IFS($A200=0,B$19,$A200&lt;=B$25,B$26,$A200&lt;=B$21,MAX(B$26,B$22+B$23*(B$21-$A200)^B$24),$A200&gt;=B$28,MIN(B$33,B$29+B$31*IF(B$30,MAX(0,$A200-B$30),$A200-B$28)^B$32), TRUE, 0)</f>
        <v>0</v>
      </c>
      <c r="C200" s="76" cm="1">
        <f t="array" ref="C200">_xlfn.IFS($A200=0,C$19,$A200&lt;=C$25,C$26,$A200&lt;=C$21,MAX(C$26,C$22+C$23*(C$21-$A200)^C$24),$A200&gt;=C$28,MIN(C$33,C$29+C$31*IF(C$30,MAX(0,$A200-C$30),$A200-C$28)^C$32), TRUE, 0)</f>
        <v>0</v>
      </c>
      <c r="D200" s="75" cm="1">
        <f t="array" ref="D200">_xlfn.IFS($A200=0,D$19,$A200&lt;=D$25,D$26,$A200&lt;=D$21,MAX(D$26,D$22+D$23*(D$21-$A200)^D$24),$A200&gt;=D$28,MIN(D$33,D$29+D$31*IF(D$30,MAX(0,$A200-D$30),$A200-D$28)^D$32), TRUE, 0)</f>
        <v>1322.5</v>
      </c>
      <c r="E200" s="76" cm="1">
        <f t="array" ref="E200">_xlfn.IFS($A200=0,E$19,$A200&lt;=E$25,E$26,$A200&lt;=E$21,MAX(E$26,E$22+E$23*(E$21-$A200)^E$24),$A200&gt;=E$28,MIN(E$33,E$29+E$31*IF(E$30,MAX(0,$A200-E$30),$A200-E$28)^E$32), TRUE, 0)</f>
        <v>661.25</v>
      </c>
      <c r="F200" s="4"/>
      <c r="G200" s="4"/>
      <c r="H200" s="4"/>
      <c r="K200" s="3"/>
      <c r="L200" s="3"/>
    </row>
    <row r="201" spans="1:12">
      <c r="A201" s="53">
        <v>164</v>
      </c>
      <c r="B201" s="75" cm="1">
        <f t="array" ref="B201">_xlfn.IFS($A201=0,B$19,$A201&lt;=B$25,B$26,$A201&lt;=B$21,MAX(B$26,B$22+B$23*(B$21-$A201)^B$24),$A201&gt;=B$28,MIN(B$33,B$29+B$31*IF(B$30,MAX(0,$A201-B$30),$A201-B$28)^B$32), TRUE, 0)</f>
        <v>0</v>
      </c>
      <c r="C201" s="76" cm="1">
        <f t="array" ref="C201">_xlfn.IFS($A201=0,C$19,$A201&lt;=C$25,C$26,$A201&lt;=C$21,MAX(C$26,C$22+C$23*(C$21-$A201)^C$24),$A201&gt;=C$28,MIN(C$33,C$29+C$31*IF(C$30,MAX(0,$A201-C$30),$A201-C$28)^C$32), TRUE, 0)</f>
        <v>0</v>
      </c>
      <c r="D201" s="75" cm="1">
        <f t="array" ref="D201">_xlfn.IFS($A201=0,D$19,$A201&lt;=D$25,D$26,$A201&lt;=D$21,MAX(D$26,D$22+D$23*(D$21-$A201)^D$24),$A201&gt;=D$28,MIN(D$33,D$29+D$31*IF(D$30,MAX(0,$A201-D$30),$A201-D$28)^D$32), TRUE, 0)</f>
        <v>1380</v>
      </c>
      <c r="E201" s="76" cm="1">
        <f t="array" ref="E201">_xlfn.IFS($A201=0,E$19,$A201&lt;=E$25,E$26,$A201&lt;=E$21,MAX(E$26,E$22+E$23*(E$21-$A201)^E$24),$A201&gt;=E$28,MIN(E$33,E$29+E$31*IF(E$30,MAX(0,$A201-E$30),$A201-E$28)^E$32), TRUE, 0)</f>
        <v>690</v>
      </c>
      <c r="F201" s="4"/>
      <c r="G201" s="4"/>
      <c r="H201" s="4"/>
      <c r="K201" s="3"/>
      <c r="L201" s="3"/>
    </row>
    <row r="202" spans="1:12">
      <c r="A202" s="53">
        <v>165</v>
      </c>
      <c r="B202" s="75" cm="1">
        <f t="array" ref="B202">_xlfn.IFS($A202=0,B$19,$A202&lt;=B$25,B$26,$A202&lt;=B$21,MAX(B$26,B$22+B$23*(B$21-$A202)^B$24),$A202&gt;=B$28,MIN(B$33,B$29+B$31*IF(B$30,MAX(0,$A202-B$30),$A202-B$28)^B$32), TRUE, 0)</f>
        <v>0</v>
      </c>
      <c r="C202" s="76" cm="1">
        <f t="array" ref="C202">_xlfn.IFS($A202=0,C$19,$A202&lt;=C$25,C$26,$A202&lt;=C$21,MAX(C$26,C$22+C$23*(C$21-$A202)^C$24),$A202&gt;=C$28,MIN(C$33,C$29+C$31*IF(C$30,MAX(0,$A202-C$30),$A202-C$28)^C$32), TRUE, 0)</f>
        <v>0</v>
      </c>
      <c r="D202" s="75" cm="1">
        <f t="array" ref="D202">_xlfn.IFS($A202=0,D$19,$A202&lt;=D$25,D$26,$A202&lt;=D$21,MAX(D$26,D$22+D$23*(D$21-$A202)^D$24),$A202&gt;=D$28,MIN(D$33,D$29+D$31*IF(D$30,MAX(0,$A202-D$30),$A202-D$28)^D$32), TRUE, 0)</f>
        <v>1437.5</v>
      </c>
      <c r="E202" s="76" cm="1">
        <f t="array" ref="E202">_xlfn.IFS($A202=0,E$19,$A202&lt;=E$25,E$26,$A202&lt;=E$21,MAX(E$26,E$22+E$23*(E$21-$A202)^E$24),$A202&gt;=E$28,MIN(E$33,E$29+E$31*IF(E$30,MAX(0,$A202-E$30),$A202-E$28)^E$32), TRUE, 0)</f>
        <v>718.75</v>
      </c>
      <c r="F202" s="4"/>
      <c r="G202" s="4"/>
      <c r="H202" s="4"/>
      <c r="K202" s="3"/>
      <c r="L202" s="3"/>
    </row>
    <row r="203" spans="1:12">
      <c r="A203" s="53">
        <v>166</v>
      </c>
      <c r="B203" s="75" cm="1">
        <f t="array" ref="B203">_xlfn.IFS($A203=0,B$19,$A203&lt;=B$25,B$26,$A203&lt;=B$21,MAX(B$26,B$22+B$23*(B$21-$A203)^B$24),$A203&gt;=B$28,MIN(B$33,B$29+B$31*IF(B$30,MAX(0,$A203-B$30),$A203-B$28)^B$32), TRUE, 0)</f>
        <v>0</v>
      </c>
      <c r="C203" s="76" cm="1">
        <f t="array" ref="C203">_xlfn.IFS($A203=0,C$19,$A203&lt;=C$25,C$26,$A203&lt;=C$21,MAX(C$26,C$22+C$23*(C$21-$A203)^C$24),$A203&gt;=C$28,MIN(C$33,C$29+C$31*IF(C$30,MAX(0,$A203-C$30),$A203-C$28)^C$32), TRUE, 0)</f>
        <v>0</v>
      </c>
      <c r="D203" s="75" cm="1">
        <f t="array" ref="D203">_xlfn.IFS($A203=0,D$19,$A203&lt;=D$25,D$26,$A203&lt;=D$21,MAX(D$26,D$22+D$23*(D$21-$A203)^D$24),$A203&gt;=D$28,MIN(D$33,D$29+D$31*IF(D$30,MAX(0,$A203-D$30),$A203-D$28)^D$32), TRUE, 0)</f>
        <v>1495</v>
      </c>
      <c r="E203" s="76" cm="1">
        <f t="array" ref="E203">_xlfn.IFS($A203=0,E$19,$A203&lt;=E$25,E$26,$A203&lt;=E$21,MAX(E$26,E$22+E$23*(E$21-$A203)^E$24),$A203&gt;=E$28,MIN(E$33,E$29+E$31*IF(E$30,MAX(0,$A203-E$30),$A203-E$28)^E$32), TRUE, 0)</f>
        <v>747.5</v>
      </c>
      <c r="F203" s="4"/>
      <c r="G203" s="4"/>
      <c r="H203" s="4"/>
      <c r="K203" s="3"/>
      <c r="L203" s="3"/>
    </row>
    <row r="204" spans="1:12">
      <c r="A204" s="53">
        <v>167</v>
      </c>
      <c r="B204" s="75" cm="1">
        <f t="array" ref="B204">_xlfn.IFS($A204=0,B$19,$A204&lt;=B$25,B$26,$A204&lt;=B$21,MAX(B$26,B$22+B$23*(B$21-$A204)^B$24),$A204&gt;=B$28,MIN(B$33,B$29+B$31*IF(B$30,MAX(0,$A204-B$30),$A204-B$28)^B$32), TRUE, 0)</f>
        <v>0</v>
      </c>
      <c r="C204" s="76" cm="1">
        <f t="array" ref="C204">_xlfn.IFS($A204=0,C$19,$A204&lt;=C$25,C$26,$A204&lt;=C$21,MAX(C$26,C$22+C$23*(C$21-$A204)^C$24),$A204&gt;=C$28,MIN(C$33,C$29+C$31*IF(C$30,MAX(0,$A204-C$30),$A204-C$28)^C$32), TRUE, 0)</f>
        <v>0</v>
      </c>
      <c r="D204" s="75" cm="1">
        <f t="array" ref="D204">_xlfn.IFS($A204=0,D$19,$A204&lt;=D$25,D$26,$A204&lt;=D$21,MAX(D$26,D$22+D$23*(D$21-$A204)^D$24),$A204&gt;=D$28,MIN(D$33,D$29+D$31*IF(D$30,MAX(0,$A204-D$30),$A204-D$28)^D$32), TRUE, 0)</f>
        <v>1552.5</v>
      </c>
      <c r="E204" s="76" cm="1">
        <f t="array" ref="E204">_xlfn.IFS($A204=0,E$19,$A204&lt;=E$25,E$26,$A204&lt;=E$21,MAX(E$26,E$22+E$23*(E$21-$A204)^E$24),$A204&gt;=E$28,MIN(E$33,E$29+E$31*IF(E$30,MAX(0,$A204-E$30),$A204-E$28)^E$32), TRUE, 0)</f>
        <v>776.25</v>
      </c>
      <c r="F204" s="4"/>
      <c r="G204" s="4"/>
      <c r="H204" s="4"/>
      <c r="K204" s="3"/>
      <c r="L204" s="3"/>
    </row>
    <row r="205" spans="1:12">
      <c r="A205" s="53">
        <v>168</v>
      </c>
      <c r="B205" s="75" cm="1">
        <f t="array" ref="B205">_xlfn.IFS($A205=0,B$19,$A205&lt;=B$25,B$26,$A205&lt;=B$21,MAX(B$26,B$22+B$23*(B$21-$A205)^B$24),$A205&gt;=B$28,MIN(B$33,B$29+B$31*IF(B$30,MAX(0,$A205-B$30),$A205-B$28)^B$32), TRUE, 0)</f>
        <v>0</v>
      </c>
      <c r="C205" s="76" cm="1">
        <f t="array" ref="C205">_xlfn.IFS($A205=0,C$19,$A205&lt;=C$25,C$26,$A205&lt;=C$21,MAX(C$26,C$22+C$23*(C$21-$A205)^C$24),$A205&gt;=C$28,MIN(C$33,C$29+C$31*IF(C$30,MAX(0,$A205-C$30),$A205-C$28)^C$32), TRUE, 0)</f>
        <v>0</v>
      </c>
      <c r="D205" s="75" cm="1">
        <f t="array" ref="D205">_xlfn.IFS($A205=0,D$19,$A205&lt;=D$25,D$26,$A205&lt;=D$21,MAX(D$26,D$22+D$23*(D$21-$A205)^D$24),$A205&gt;=D$28,MIN(D$33,D$29+D$31*IF(D$30,MAX(0,$A205-D$30),$A205-D$28)^D$32), TRUE, 0)</f>
        <v>1609.9999999999998</v>
      </c>
      <c r="E205" s="76" cm="1">
        <f t="array" ref="E205">_xlfn.IFS($A205=0,E$19,$A205&lt;=E$25,E$26,$A205&lt;=E$21,MAX(E$26,E$22+E$23*(E$21-$A205)^E$24),$A205&gt;=E$28,MIN(E$33,E$29+E$31*IF(E$30,MAX(0,$A205-E$30),$A205-E$28)^E$32), TRUE, 0)</f>
        <v>804.99999999999989</v>
      </c>
      <c r="F205" s="4"/>
      <c r="G205" s="4"/>
      <c r="H205" s="4"/>
      <c r="K205" s="3"/>
      <c r="L205" s="3"/>
    </row>
    <row r="206" spans="1:12">
      <c r="A206" s="53">
        <v>169</v>
      </c>
      <c r="B206" s="75" cm="1">
        <f t="array" ref="B206">_xlfn.IFS($A206=0,B$19,$A206&lt;=B$25,B$26,$A206&lt;=B$21,MAX(B$26,B$22+B$23*(B$21-$A206)^B$24),$A206&gt;=B$28,MIN(B$33,B$29+B$31*IF(B$30,MAX(0,$A206-B$30),$A206-B$28)^B$32), TRUE, 0)</f>
        <v>0</v>
      </c>
      <c r="C206" s="76" cm="1">
        <f t="array" ref="C206">_xlfn.IFS($A206=0,C$19,$A206&lt;=C$25,C$26,$A206&lt;=C$21,MAX(C$26,C$22+C$23*(C$21-$A206)^C$24),$A206&gt;=C$28,MIN(C$33,C$29+C$31*IF(C$30,MAX(0,$A206-C$30),$A206-C$28)^C$32), TRUE, 0)</f>
        <v>0</v>
      </c>
      <c r="D206" s="75" cm="1">
        <f t="array" ref="D206">_xlfn.IFS($A206=0,D$19,$A206&lt;=D$25,D$26,$A206&lt;=D$21,MAX(D$26,D$22+D$23*(D$21-$A206)^D$24),$A206&gt;=D$28,MIN(D$33,D$29+D$31*IF(D$30,MAX(0,$A206-D$30),$A206-D$28)^D$32), TRUE, 0)</f>
        <v>1667.4999999999998</v>
      </c>
      <c r="E206" s="76" cm="1">
        <f t="array" ref="E206">_xlfn.IFS($A206=0,E$19,$A206&lt;=E$25,E$26,$A206&lt;=E$21,MAX(E$26,E$22+E$23*(E$21-$A206)^E$24),$A206&gt;=E$28,MIN(E$33,E$29+E$31*IF(E$30,MAX(0,$A206-E$30),$A206-E$28)^E$32), TRUE, 0)</f>
        <v>833.74999999999989</v>
      </c>
      <c r="F206" s="4"/>
      <c r="G206" s="4"/>
      <c r="H206" s="4"/>
      <c r="K206" s="3"/>
      <c r="L206" s="3"/>
    </row>
    <row r="207" spans="1:12">
      <c r="A207" s="53">
        <v>170</v>
      </c>
      <c r="B207" s="75" cm="1">
        <f t="array" ref="B207">_xlfn.IFS($A207=0,B$19,$A207&lt;=B$25,B$26,$A207&lt;=B$21,MAX(B$26,B$22+B$23*(B$21-$A207)^B$24),$A207&gt;=B$28,MIN(B$33,B$29+B$31*IF(B$30,MAX(0,$A207-B$30),$A207-B$28)^B$32), TRUE, 0)</f>
        <v>0</v>
      </c>
      <c r="C207" s="76" cm="1">
        <f t="array" ref="C207">_xlfn.IFS($A207=0,C$19,$A207&lt;=C$25,C$26,$A207&lt;=C$21,MAX(C$26,C$22+C$23*(C$21-$A207)^C$24),$A207&gt;=C$28,MIN(C$33,C$29+C$31*IF(C$30,MAX(0,$A207-C$30),$A207-C$28)^C$32), TRUE, 0)</f>
        <v>0</v>
      </c>
      <c r="D207" s="75" cm="1">
        <f t="array" ref="D207">_xlfn.IFS($A207=0,D$19,$A207&lt;=D$25,D$26,$A207&lt;=D$21,MAX(D$26,D$22+D$23*(D$21-$A207)^D$24),$A207&gt;=D$28,MIN(D$33,D$29+D$31*IF(D$30,MAX(0,$A207-D$30),$A207-D$28)^D$32), TRUE, 0)</f>
        <v>1724.9999999999998</v>
      </c>
      <c r="E207" s="76" cm="1">
        <f t="array" ref="E207">_xlfn.IFS($A207=0,E$19,$A207&lt;=E$25,E$26,$A207&lt;=E$21,MAX(E$26,E$22+E$23*(E$21-$A207)^E$24),$A207&gt;=E$28,MIN(E$33,E$29+E$31*IF(E$30,MAX(0,$A207-E$30),$A207-E$28)^E$32), TRUE, 0)</f>
        <v>862.49999999999989</v>
      </c>
      <c r="F207" s="4"/>
      <c r="G207" s="4"/>
      <c r="H207" s="4"/>
      <c r="K207" s="3"/>
      <c r="L207" s="3"/>
    </row>
    <row r="208" spans="1:12">
      <c r="A208" s="53">
        <v>171</v>
      </c>
      <c r="B208" s="75" cm="1">
        <f t="array" ref="B208">_xlfn.IFS($A208=0,B$19,$A208&lt;=B$25,B$26,$A208&lt;=B$21,MAX(B$26,B$22+B$23*(B$21-$A208)^B$24),$A208&gt;=B$28,MIN(B$33,B$29+B$31*IF(B$30,MAX(0,$A208-B$30),$A208-B$28)^B$32), TRUE, 0)</f>
        <v>0</v>
      </c>
      <c r="C208" s="76" cm="1">
        <f t="array" ref="C208">_xlfn.IFS($A208=0,C$19,$A208&lt;=C$25,C$26,$A208&lt;=C$21,MAX(C$26,C$22+C$23*(C$21-$A208)^C$24),$A208&gt;=C$28,MIN(C$33,C$29+C$31*IF(C$30,MAX(0,$A208-C$30),$A208-C$28)^C$32), TRUE, 0)</f>
        <v>0</v>
      </c>
      <c r="D208" s="75" cm="1">
        <f t="array" ref="D208">_xlfn.IFS($A208=0,D$19,$A208&lt;=D$25,D$26,$A208&lt;=D$21,MAX(D$26,D$22+D$23*(D$21-$A208)^D$24),$A208&gt;=D$28,MIN(D$33,D$29+D$31*IF(D$30,MAX(0,$A208-D$30),$A208-D$28)^D$32), TRUE, 0)</f>
        <v>1782.4999999999998</v>
      </c>
      <c r="E208" s="76" cm="1">
        <f t="array" ref="E208">_xlfn.IFS($A208=0,E$19,$A208&lt;=E$25,E$26,$A208&lt;=E$21,MAX(E$26,E$22+E$23*(E$21-$A208)^E$24),$A208&gt;=E$28,MIN(E$33,E$29+E$31*IF(E$30,MAX(0,$A208-E$30),$A208-E$28)^E$32), TRUE, 0)</f>
        <v>891.24999999999989</v>
      </c>
      <c r="F208" s="4"/>
      <c r="G208" s="4"/>
      <c r="H208" s="4"/>
      <c r="K208" s="3"/>
      <c r="L208" s="3"/>
    </row>
    <row r="209" spans="1:12">
      <c r="A209" s="53">
        <v>172</v>
      </c>
      <c r="B209" s="75" cm="1">
        <f t="array" ref="B209">_xlfn.IFS($A209=0,B$19,$A209&lt;=B$25,B$26,$A209&lt;=B$21,MAX(B$26,B$22+B$23*(B$21-$A209)^B$24),$A209&gt;=B$28,MIN(B$33,B$29+B$31*IF(B$30,MAX(0,$A209-B$30),$A209-B$28)^B$32), TRUE, 0)</f>
        <v>0</v>
      </c>
      <c r="C209" s="76" cm="1">
        <f t="array" ref="C209">_xlfn.IFS($A209=0,C$19,$A209&lt;=C$25,C$26,$A209&lt;=C$21,MAX(C$26,C$22+C$23*(C$21-$A209)^C$24),$A209&gt;=C$28,MIN(C$33,C$29+C$31*IF(C$30,MAX(0,$A209-C$30),$A209-C$28)^C$32), TRUE, 0)</f>
        <v>0</v>
      </c>
      <c r="D209" s="75" cm="1">
        <f t="array" ref="D209">_xlfn.IFS($A209=0,D$19,$A209&lt;=D$25,D$26,$A209&lt;=D$21,MAX(D$26,D$22+D$23*(D$21-$A209)^D$24),$A209&gt;=D$28,MIN(D$33,D$29+D$31*IF(D$30,MAX(0,$A209-D$30),$A209-D$28)^D$32), TRUE, 0)</f>
        <v>1839.9999999999998</v>
      </c>
      <c r="E209" s="76" cm="1">
        <f t="array" ref="E209">_xlfn.IFS($A209=0,E$19,$A209&lt;=E$25,E$26,$A209&lt;=E$21,MAX(E$26,E$22+E$23*(E$21-$A209)^E$24),$A209&gt;=E$28,MIN(E$33,E$29+E$31*IF(E$30,MAX(0,$A209-E$30),$A209-E$28)^E$32), TRUE, 0)</f>
        <v>919.99999999999989</v>
      </c>
      <c r="F209" s="4"/>
      <c r="G209" s="4"/>
      <c r="H209" s="4"/>
      <c r="K209" s="3"/>
      <c r="L209" s="3"/>
    </row>
    <row r="210" spans="1:12">
      <c r="A210" s="53">
        <v>173</v>
      </c>
      <c r="B210" s="75" cm="1">
        <f t="array" ref="B210">_xlfn.IFS($A210=0,B$19,$A210&lt;=B$25,B$26,$A210&lt;=B$21,MAX(B$26,B$22+B$23*(B$21-$A210)^B$24),$A210&gt;=B$28,MIN(B$33,B$29+B$31*IF(B$30,MAX(0,$A210-B$30),$A210-B$28)^B$32), TRUE, 0)</f>
        <v>0</v>
      </c>
      <c r="C210" s="76" cm="1">
        <f t="array" ref="C210">_xlfn.IFS($A210=0,C$19,$A210&lt;=C$25,C$26,$A210&lt;=C$21,MAX(C$26,C$22+C$23*(C$21-$A210)^C$24),$A210&gt;=C$28,MIN(C$33,C$29+C$31*IF(C$30,MAX(0,$A210-C$30),$A210-C$28)^C$32), TRUE, 0)</f>
        <v>0</v>
      </c>
      <c r="D210" s="75" cm="1">
        <f t="array" ref="D210">_xlfn.IFS($A210=0,D$19,$A210&lt;=D$25,D$26,$A210&lt;=D$21,MAX(D$26,D$22+D$23*(D$21-$A210)^D$24),$A210&gt;=D$28,MIN(D$33,D$29+D$31*IF(D$30,MAX(0,$A210-D$30),$A210-D$28)^D$32), TRUE, 0)</f>
        <v>1897.4999999999998</v>
      </c>
      <c r="E210" s="76" cm="1">
        <f t="array" ref="E210">_xlfn.IFS($A210=0,E$19,$A210&lt;=E$25,E$26,$A210&lt;=E$21,MAX(E$26,E$22+E$23*(E$21-$A210)^E$24),$A210&gt;=E$28,MIN(E$33,E$29+E$31*IF(E$30,MAX(0,$A210-E$30),$A210-E$28)^E$32), TRUE, 0)</f>
        <v>948.74999999999989</v>
      </c>
      <c r="F210" s="4"/>
      <c r="G210" s="4"/>
      <c r="H210" s="4"/>
      <c r="K210" s="3"/>
      <c r="L210" s="3"/>
    </row>
    <row r="211" spans="1:12">
      <c r="A211" s="53">
        <v>174</v>
      </c>
      <c r="B211" s="75" cm="1">
        <f t="array" ref="B211">_xlfn.IFS($A211=0,B$19,$A211&lt;=B$25,B$26,$A211&lt;=B$21,MAX(B$26,B$22+B$23*(B$21-$A211)^B$24),$A211&gt;=B$28,MIN(B$33,B$29+B$31*IF(B$30,MAX(0,$A211-B$30),$A211-B$28)^B$32), TRUE, 0)</f>
        <v>0</v>
      </c>
      <c r="C211" s="76" cm="1">
        <f t="array" ref="C211">_xlfn.IFS($A211=0,C$19,$A211&lt;=C$25,C$26,$A211&lt;=C$21,MAX(C$26,C$22+C$23*(C$21-$A211)^C$24),$A211&gt;=C$28,MIN(C$33,C$29+C$31*IF(C$30,MAX(0,$A211-C$30),$A211-C$28)^C$32), TRUE, 0)</f>
        <v>0</v>
      </c>
      <c r="D211" s="75" cm="1">
        <f t="array" ref="D211">_xlfn.IFS($A211=0,D$19,$A211&lt;=D$25,D$26,$A211&lt;=D$21,MAX(D$26,D$22+D$23*(D$21-$A211)^D$24),$A211&gt;=D$28,MIN(D$33,D$29+D$31*IF(D$30,MAX(0,$A211-D$30),$A211-D$28)^D$32), TRUE, 0)</f>
        <v>1954.9999999999998</v>
      </c>
      <c r="E211" s="76" cm="1">
        <f t="array" ref="E211">_xlfn.IFS($A211=0,E$19,$A211&lt;=E$25,E$26,$A211&lt;=E$21,MAX(E$26,E$22+E$23*(E$21-$A211)^E$24),$A211&gt;=E$28,MIN(E$33,E$29+E$31*IF(E$30,MAX(0,$A211-E$30),$A211-E$28)^E$32), TRUE, 0)</f>
        <v>977.49999999999989</v>
      </c>
      <c r="F211" s="4"/>
      <c r="G211" s="4"/>
      <c r="H211" s="4"/>
      <c r="K211" s="3"/>
      <c r="L211" s="3"/>
    </row>
    <row r="212" spans="1:12">
      <c r="A212" s="53">
        <v>175</v>
      </c>
      <c r="B212" s="75" cm="1">
        <f t="array" ref="B212">_xlfn.IFS($A212=0,B$19,$A212&lt;=B$25,B$26,$A212&lt;=B$21,MAX(B$26,B$22+B$23*(B$21-$A212)^B$24),$A212&gt;=B$28,MIN(B$33,B$29+B$31*IF(B$30,MAX(0,$A212-B$30),$A212-B$28)^B$32), TRUE, 0)</f>
        <v>0</v>
      </c>
      <c r="C212" s="76" cm="1">
        <f t="array" ref="C212">_xlfn.IFS($A212=0,C$19,$A212&lt;=C$25,C$26,$A212&lt;=C$21,MAX(C$26,C$22+C$23*(C$21-$A212)^C$24),$A212&gt;=C$28,MIN(C$33,C$29+C$31*IF(C$30,MAX(0,$A212-C$30),$A212-C$28)^C$32), TRUE, 0)</f>
        <v>0</v>
      </c>
      <c r="D212" s="75" cm="1">
        <f t="array" ref="D212">_xlfn.IFS($A212=0,D$19,$A212&lt;=D$25,D$26,$A212&lt;=D$21,MAX(D$26,D$22+D$23*(D$21-$A212)^D$24),$A212&gt;=D$28,MIN(D$33,D$29+D$31*IF(D$30,MAX(0,$A212-D$30),$A212-D$28)^D$32), TRUE, 0)</f>
        <v>2012.4999999999998</v>
      </c>
      <c r="E212" s="76" cm="1">
        <f t="array" ref="E212">_xlfn.IFS($A212=0,E$19,$A212&lt;=E$25,E$26,$A212&lt;=E$21,MAX(E$26,E$22+E$23*(E$21-$A212)^E$24),$A212&gt;=E$28,MIN(E$33,E$29+E$31*IF(E$30,MAX(0,$A212-E$30),$A212-E$28)^E$32), TRUE, 0)</f>
        <v>1006.2499999999999</v>
      </c>
      <c r="F212" s="4"/>
      <c r="G212" s="4"/>
      <c r="H212" s="4"/>
      <c r="K212" s="3"/>
      <c r="L212" s="3"/>
    </row>
    <row r="213" spans="1:12">
      <c r="A213" s="53">
        <v>176</v>
      </c>
      <c r="B213" s="75" cm="1">
        <f t="array" ref="B213">_xlfn.IFS($A213=0,B$19,$A213&lt;=B$25,B$26,$A213&lt;=B$21,MAX(B$26,B$22+B$23*(B$21-$A213)^B$24),$A213&gt;=B$28,MIN(B$33,B$29+B$31*IF(B$30,MAX(0,$A213-B$30),$A213-B$28)^B$32), TRUE, 0)</f>
        <v>0</v>
      </c>
      <c r="C213" s="76" cm="1">
        <f t="array" ref="C213">_xlfn.IFS($A213=0,C$19,$A213&lt;=C$25,C$26,$A213&lt;=C$21,MAX(C$26,C$22+C$23*(C$21-$A213)^C$24),$A213&gt;=C$28,MIN(C$33,C$29+C$31*IF(C$30,MAX(0,$A213-C$30),$A213-C$28)^C$32), TRUE, 0)</f>
        <v>0</v>
      </c>
      <c r="D213" s="75" cm="1">
        <f t="array" ref="D213">_xlfn.IFS($A213=0,D$19,$A213&lt;=D$25,D$26,$A213&lt;=D$21,MAX(D$26,D$22+D$23*(D$21-$A213)^D$24),$A213&gt;=D$28,MIN(D$33,D$29+D$31*IF(D$30,MAX(0,$A213-D$30),$A213-D$28)^D$32), TRUE, 0)</f>
        <v>2070</v>
      </c>
      <c r="E213" s="76" cm="1">
        <f t="array" ref="E213">_xlfn.IFS($A213=0,E$19,$A213&lt;=E$25,E$26,$A213&lt;=E$21,MAX(E$26,E$22+E$23*(E$21-$A213)^E$24),$A213&gt;=E$28,MIN(E$33,E$29+E$31*IF(E$30,MAX(0,$A213-E$30),$A213-E$28)^E$32), TRUE, 0)</f>
        <v>1035</v>
      </c>
      <c r="F213" s="4"/>
      <c r="G213" s="4"/>
      <c r="H213" s="4"/>
      <c r="K213" s="3"/>
      <c r="L213" s="3"/>
    </row>
    <row r="214" spans="1:12">
      <c r="A214" s="53">
        <v>177</v>
      </c>
      <c r="B214" s="75" cm="1">
        <f t="array" ref="B214">_xlfn.IFS($A214=0,B$19,$A214&lt;=B$25,B$26,$A214&lt;=B$21,MAX(B$26,B$22+B$23*(B$21-$A214)^B$24),$A214&gt;=B$28,MIN(B$33,B$29+B$31*IF(B$30,MAX(0,$A214-B$30),$A214-B$28)^B$32), TRUE, 0)</f>
        <v>0</v>
      </c>
      <c r="C214" s="76" cm="1">
        <f t="array" ref="C214">_xlfn.IFS($A214=0,C$19,$A214&lt;=C$25,C$26,$A214&lt;=C$21,MAX(C$26,C$22+C$23*(C$21-$A214)^C$24),$A214&gt;=C$28,MIN(C$33,C$29+C$31*IF(C$30,MAX(0,$A214-C$30),$A214-C$28)^C$32), TRUE, 0)</f>
        <v>0</v>
      </c>
      <c r="D214" s="75" cm="1">
        <f t="array" ref="D214">_xlfn.IFS($A214=0,D$19,$A214&lt;=D$25,D$26,$A214&lt;=D$21,MAX(D$26,D$22+D$23*(D$21-$A214)^D$24),$A214&gt;=D$28,MIN(D$33,D$29+D$31*IF(D$30,MAX(0,$A214-D$30),$A214-D$28)^D$32), TRUE, 0)</f>
        <v>2127.5</v>
      </c>
      <c r="E214" s="76" cm="1">
        <f t="array" ref="E214">_xlfn.IFS($A214=0,E$19,$A214&lt;=E$25,E$26,$A214&lt;=E$21,MAX(E$26,E$22+E$23*(E$21-$A214)^E$24),$A214&gt;=E$28,MIN(E$33,E$29+E$31*IF(E$30,MAX(0,$A214-E$30),$A214-E$28)^E$32), TRUE, 0)</f>
        <v>1063.75</v>
      </c>
      <c r="F214" s="4"/>
      <c r="G214" s="4"/>
      <c r="H214" s="4"/>
      <c r="K214" s="3"/>
      <c r="L214" s="3"/>
    </row>
    <row r="215" spans="1:12">
      <c r="A215" s="53">
        <v>178</v>
      </c>
      <c r="B215" s="75" cm="1">
        <f t="array" ref="B215">_xlfn.IFS($A215=0,B$19,$A215&lt;=B$25,B$26,$A215&lt;=B$21,MAX(B$26,B$22+B$23*(B$21-$A215)^B$24),$A215&gt;=B$28,MIN(B$33,B$29+B$31*IF(B$30,MAX(0,$A215-B$30),$A215-B$28)^B$32), TRUE, 0)</f>
        <v>0</v>
      </c>
      <c r="C215" s="76" cm="1">
        <f t="array" ref="C215">_xlfn.IFS($A215=0,C$19,$A215&lt;=C$25,C$26,$A215&lt;=C$21,MAX(C$26,C$22+C$23*(C$21-$A215)^C$24),$A215&gt;=C$28,MIN(C$33,C$29+C$31*IF(C$30,MAX(0,$A215-C$30),$A215-C$28)^C$32), TRUE, 0)</f>
        <v>0</v>
      </c>
      <c r="D215" s="75" cm="1">
        <f t="array" ref="D215">_xlfn.IFS($A215=0,D$19,$A215&lt;=D$25,D$26,$A215&lt;=D$21,MAX(D$26,D$22+D$23*(D$21-$A215)^D$24),$A215&gt;=D$28,MIN(D$33,D$29+D$31*IF(D$30,MAX(0,$A215-D$30),$A215-D$28)^D$32), TRUE, 0)</f>
        <v>2185</v>
      </c>
      <c r="E215" s="76" cm="1">
        <f t="array" ref="E215">_xlfn.IFS($A215=0,E$19,$A215&lt;=E$25,E$26,$A215&lt;=E$21,MAX(E$26,E$22+E$23*(E$21-$A215)^E$24),$A215&gt;=E$28,MIN(E$33,E$29+E$31*IF(E$30,MAX(0,$A215-E$30),$A215-E$28)^E$32), TRUE, 0)</f>
        <v>1092.5</v>
      </c>
      <c r="F215" s="4"/>
      <c r="G215" s="4"/>
      <c r="H215" s="4"/>
      <c r="K215" s="3"/>
      <c r="L215" s="3"/>
    </row>
    <row r="216" spans="1:12">
      <c r="A216" s="53">
        <v>179</v>
      </c>
      <c r="B216" s="75" cm="1">
        <f t="array" ref="B216">_xlfn.IFS($A216=0,B$19,$A216&lt;=B$25,B$26,$A216&lt;=B$21,MAX(B$26,B$22+B$23*(B$21-$A216)^B$24),$A216&gt;=B$28,MIN(B$33,B$29+B$31*IF(B$30,MAX(0,$A216-B$30),$A216-B$28)^B$32), TRUE, 0)</f>
        <v>0</v>
      </c>
      <c r="C216" s="76" cm="1">
        <f t="array" ref="C216">_xlfn.IFS($A216=0,C$19,$A216&lt;=C$25,C$26,$A216&lt;=C$21,MAX(C$26,C$22+C$23*(C$21-$A216)^C$24),$A216&gt;=C$28,MIN(C$33,C$29+C$31*IF(C$30,MAX(0,$A216-C$30),$A216-C$28)^C$32), TRUE, 0)</f>
        <v>0</v>
      </c>
      <c r="D216" s="75" cm="1">
        <f t="array" ref="D216">_xlfn.IFS($A216=0,D$19,$A216&lt;=D$25,D$26,$A216&lt;=D$21,MAX(D$26,D$22+D$23*(D$21-$A216)^D$24),$A216&gt;=D$28,MIN(D$33,D$29+D$31*IF(D$30,MAX(0,$A216-D$30),$A216-D$28)^D$32), TRUE, 0)</f>
        <v>2242.5</v>
      </c>
      <c r="E216" s="76" cm="1">
        <f t="array" ref="E216">_xlfn.IFS($A216=0,E$19,$A216&lt;=E$25,E$26,$A216&lt;=E$21,MAX(E$26,E$22+E$23*(E$21-$A216)^E$24),$A216&gt;=E$28,MIN(E$33,E$29+E$31*IF(E$30,MAX(0,$A216-E$30),$A216-E$28)^E$32), TRUE, 0)</f>
        <v>1121.25</v>
      </c>
      <c r="F216" s="4"/>
      <c r="G216" s="4"/>
      <c r="H216" s="4"/>
      <c r="K216" s="3"/>
      <c r="L216" s="3"/>
    </row>
    <row r="217" spans="1:12">
      <c r="A217" s="53">
        <v>180</v>
      </c>
      <c r="B217" s="75" cm="1">
        <f t="array" ref="B217">_xlfn.IFS($A217=0,B$19,$A217&lt;=B$25,B$26,$A217&lt;=B$21,MAX(B$26,B$22+B$23*(B$21-$A217)^B$24),$A217&gt;=B$28,MIN(B$33,B$29+B$31*IF(B$30,MAX(0,$A217-B$30),$A217-B$28)^B$32), TRUE, 0)</f>
        <v>0</v>
      </c>
      <c r="C217" s="76" cm="1">
        <f t="array" ref="C217">_xlfn.IFS($A217=0,C$19,$A217&lt;=C$25,C$26,$A217&lt;=C$21,MAX(C$26,C$22+C$23*(C$21-$A217)^C$24),$A217&gt;=C$28,MIN(C$33,C$29+C$31*IF(C$30,MAX(0,$A217-C$30),$A217-C$28)^C$32), TRUE, 0)</f>
        <v>0</v>
      </c>
      <c r="D217" s="75" cm="1">
        <f t="array" ref="D217">_xlfn.IFS($A217=0,D$19,$A217&lt;=D$25,D$26,$A217&lt;=D$21,MAX(D$26,D$22+D$23*(D$21-$A217)^D$24),$A217&gt;=D$28,MIN(D$33,D$29+D$31*IF(D$30,MAX(0,$A217-D$30),$A217-D$28)^D$32), TRUE, 0)</f>
        <v>2300</v>
      </c>
      <c r="E217" s="76" cm="1">
        <f t="array" ref="E217">_xlfn.IFS($A217=0,E$19,$A217&lt;=E$25,E$26,$A217&lt;=E$21,MAX(E$26,E$22+E$23*(E$21-$A217)^E$24),$A217&gt;=E$28,MIN(E$33,E$29+E$31*IF(E$30,MAX(0,$A217-E$30),$A217-E$28)^E$32), TRUE, 0)</f>
        <v>1150</v>
      </c>
      <c r="F217" s="4"/>
      <c r="G217" s="4"/>
      <c r="H217" s="4"/>
      <c r="K217" s="3"/>
      <c r="L217" s="3"/>
    </row>
    <row r="218" spans="1:12">
      <c r="A218" s="53">
        <v>181</v>
      </c>
      <c r="B218" s="75" cm="1">
        <f t="array" ref="B218">_xlfn.IFS($A218=0,B$19,$A218&lt;=B$25,B$26,$A218&lt;=B$21,MAX(B$26,B$22+B$23*(B$21-$A218)^B$24),$A218&gt;=B$28,MIN(B$33,B$29+B$31*IF(B$30,MAX(0,$A218-B$30),$A218-B$28)^B$32), TRUE, 0)</f>
        <v>0</v>
      </c>
      <c r="C218" s="76" cm="1">
        <f t="array" ref="C218">_xlfn.IFS($A218=0,C$19,$A218&lt;=C$25,C$26,$A218&lt;=C$21,MAX(C$26,C$22+C$23*(C$21-$A218)^C$24),$A218&gt;=C$28,MIN(C$33,C$29+C$31*IF(C$30,MAX(0,$A218-C$30),$A218-C$28)^C$32), TRUE, 0)</f>
        <v>0</v>
      </c>
      <c r="D218" s="75" cm="1">
        <f t="array" ref="D218">_xlfn.IFS($A218=0,D$19,$A218&lt;=D$25,D$26,$A218&lt;=D$21,MAX(D$26,D$22+D$23*(D$21-$A218)^D$24),$A218&gt;=D$28,MIN(D$33,D$29+D$31*IF(D$30,MAX(0,$A218-D$30),$A218-D$28)^D$32), TRUE, 0)</f>
        <v>2357.5</v>
      </c>
      <c r="E218" s="76" cm="1">
        <f t="array" ref="E218">_xlfn.IFS($A218=0,E$19,$A218&lt;=E$25,E$26,$A218&lt;=E$21,MAX(E$26,E$22+E$23*(E$21-$A218)^E$24),$A218&gt;=E$28,MIN(E$33,E$29+E$31*IF(E$30,MAX(0,$A218-E$30),$A218-E$28)^E$32), TRUE, 0)</f>
        <v>1178.75</v>
      </c>
      <c r="F218" s="4"/>
      <c r="G218" s="4"/>
      <c r="H218" s="4"/>
      <c r="K218" s="3"/>
      <c r="L218" s="3"/>
    </row>
    <row r="219" spans="1:12">
      <c r="A219" s="53">
        <v>182</v>
      </c>
      <c r="B219" s="75" cm="1">
        <f t="array" ref="B219">_xlfn.IFS($A219=0,B$19,$A219&lt;=B$25,B$26,$A219&lt;=B$21,MAX(B$26,B$22+B$23*(B$21-$A219)^B$24),$A219&gt;=B$28,MIN(B$33,B$29+B$31*IF(B$30,MAX(0,$A219-B$30),$A219-B$28)^B$32), TRUE, 0)</f>
        <v>0</v>
      </c>
      <c r="C219" s="76" cm="1">
        <f t="array" ref="C219">_xlfn.IFS($A219=0,C$19,$A219&lt;=C$25,C$26,$A219&lt;=C$21,MAX(C$26,C$22+C$23*(C$21-$A219)^C$24),$A219&gt;=C$28,MIN(C$33,C$29+C$31*IF(C$30,MAX(0,$A219-C$30),$A219-C$28)^C$32), TRUE, 0)</f>
        <v>0</v>
      </c>
      <c r="D219" s="75" cm="1">
        <f t="array" ref="D219">_xlfn.IFS($A219=0,D$19,$A219&lt;=D$25,D$26,$A219&lt;=D$21,MAX(D$26,D$22+D$23*(D$21-$A219)^D$24),$A219&gt;=D$28,MIN(D$33,D$29+D$31*IF(D$30,MAX(0,$A219-D$30),$A219-D$28)^D$32), TRUE, 0)</f>
        <v>2415</v>
      </c>
      <c r="E219" s="76" cm="1">
        <f t="array" ref="E219">_xlfn.IFS($A219=0,E$19,$A219&lt;=E$25,E$26,$A219&lt;=E$21,MAX(E$26,E$22+E$23*(E$21-$A219)^E$24),$A219&gt;=E$28,MIN(E$33,E$29+E$31*IF(E$30,MAX(0,$A219-E$30),$A219-E$28)^E$32), TRUE, 0)</f>
        <v>1207.5</v>
      </c>
      <c r="F219" s="4"/>
      <c r="G219" s="4"/>
      <c r="H219" s="4"/>
      <c r="K219" s="3"/>
      <c r="L219" s="3"/>
    </row>
    <row r="220" spans="1:12">
      <c r="A220" s="53">
        <v>183</v>
      </c>
      <c r="B220" s="75" cm="1">
        <f t="array" ref="B220">_xlfn.IFS($A220=0,B$19,$A220&lt;=B$25,B$26,$A220&lt;=B$21,MAX(B$26,B$22+B$23*(B$21-$A220)^B$24),$A220&gt;=B$28,MIN(B$33,B$29+B$31*IF(B$30,MAX(0,$A220-B$30),$A220-B$28)^B$32), TRUE, 0)</f>
        <v>0</v>
      </c>
      <c r="C220" s="76" cm="1">
        <f t="array" ref="C220">_xlfn.IFS($A220=0,C$19,$A220&lt;=C$25,C$26,$A220&lt;=C$21,MAX(C$26,C$22+C$23*(C$21-$A220)^C$24),$A220&gt;=C$28,MIN(C$33,C$29+C$31*IF(C$30,MAX(0,$A220-C$30),$A220-C$28)^C$32), TRUE, 0)</f>
        <v>0</v>
      </c>
      <c r="D220" s="75" cm="1">
        <f t="array" ref="D220">_xlfn.IFS($A220=0,D$19,$A220&lt;=D$25,D$26,$A220&lt;=D$21,MAX(D$26,D$22+D$23*(D$21-$A220)^D$24),$A220&gt;=D$28,MIN(D$33,D$29+D$31*IF(D$30,MAX(0,$A220-D$30),$A220-D$28)^D$32), TRUE, 0)</f>
        <v>2472.5</v>
      </c>
      <c r="E220" s="76" cm="1">
        <f t="array" ref="E220">_xlfn.IFS($A220=0,E$19,$A220&lt;=E$25,E$26,$A220&lt;=E$21,MAX(E$26,E$22+E$23*(E$21-$A220)^E$24),$A220&gt;=E$28,MIN(E$33,E$29+E$31*IF(E$30,MAX(0,$A220-E$30),$A220-E$28)^E$32), TRUE, 0)</f>
        <v>1236.25</v>
      </c>
      <c r="F220" s="4"/>
      <c r="G220" s="4"/>
      <c r="H220" s="4"/>
      <c r="K220" s="3"/>
      <c r="L220" s="3"/>
    </row>
    <row r="221" spans="1:12">
      <c r="A221" s="53">
        <v>184</v>
      </c>
      <c r="B221" s="75" cm="1">
        <f t="array" ref="B221">_xlfn.IFS($A221=0,B$19,$A221&lt;=B$25,B$26,$A221&lt;=B$21,MAX(B$26,B$22+B$23*(B$21-$A221)^B$24),$A221&gt;=B$28,MIN(B$33,B$29+B$31*IF(B$30,MAX(0,$A221-B$30),$A221-B$28)^B$32), TRUE, 0)</f>
        <v>0</v>
      </c>
      <c r="C221" s="76" cm="1">
        <f t="array" ref="C221">_xlfn.IFS($A221=0,C$19,$A221&lt;=C$25,C$26,$A221&lt;=C$21,MAX(C$26,C$22+C$23*(C$21-$A221)^C$24),$A221&gt;=C$28,MIN(C$33,C$29+C$31*IF(C$30,MAX(0,$A221-C$30),$A221-C$28)^C$32), TRUE, 0)</f>
        <v>0</v>
      </c>
      <c r="D221" s="75" cm="1">
        <f t="array" ref="D221">_xlfn.IFS($A221=0,D$19,$A221&lt;=D$25,D$26,$A221&lt;=D$21,MAX(D$26,D$22+D$23*(D$21-$A221)^D$24),$A221&gt;=D$28,MIN(D$33,D$29+D$31*IF(D$30,MAX(0,$A221-D$30),$A221-D$28)^D$32), TRUE, 0)</f>
        <v>2530</v>
      </c>
      <c r="E221" s="76" cm="1">
        <f t="array" ref="E221">_xlfn.IFS($A221=0,E$19,$A221&lt;=E$25,E$26,$A221&lt;=E$21,MAX(E$26,E$22+E$23*(E$21-$A221)^E$24),$A221&gt;=E$28,MIN(E$33,E$29+E$31*IF(E$30,MAX(0,$A221-E$30),$A221-E$28)^E$32), TRUE, 0)</f>
        <v>1265</v>
      </c>
      <c r="F221" s="4"/>
      <c r="G221" s="4"/>
      <c r="H221" s="4"/>
      <c r="K221" s="3"/>
      <c r="L221" s="3"/>
    </row>
    <row r="222" spans="1:12">
      <c r="A222" s="53">
        <v>185</v>
      </c>
      <c r="B222" s="75" cm="1">
        <f t="array" ref="B222">_xlfn.IFS($A222=0,B$19,$A222&lt;=B$25,B$26,$A222&lt;=B$21,MAX(B$26,B$22+B$23*(B$21-$A222)^B$24),$A222&gt;=B$28,MIN(B$33,B$29+B$31*IF(B$30,MAX(0,$A222-B$30),$A222-B$28)^B$32), TRUE, 0)</f>
        <v>0</v>
      </c>
      <c r="C222" s="76" cm="1">
        <f t="array" ref="C222">_xlfn.IFS($A222=0,C$19,$A222&lt;=C$25,C$26,$A222&lt;=C$21,MAX(C$26,C$22+C$23*(C$21-$A222)^C$24),$A222&gt;=C$28,MIN(C$33,C$29+C$31*IF(C$30,MAX(0,$A222-C$30),$A222-C$28)^C$32), TRUE, 0)</f>
        <v>0</v>
      </c>
      <c r="D222" s="75" cm="1">
        <f t="array" ref="D222">_xlfn.IFS($A222=0,D$19,$A222&lt;=D$25,D$26,$A222&lt;=D$21,MAX(D$26,D$22+D$23*(D$21-$A222)^D$24),$A222&gt;=D$28,MIN(D$33,D$29+D$31*IF(D$30,MAX(0,$A222-D$30),$A222-D$28)^D$32), TRUE, 0)</f>
        <v>2587.5</v>
      </c>
      <c r="E222" s="76" cm="1">
        <f t="array" ref="E222">_xlfn.IFS($A222=0,E$19,$A222&lt;=E$25,E$26,$A222&lt;=E$21,MAX(E$26,E$22+E$23*(E$21-$A222)^E$24),$A222&gt;=E$28,MIN(E$33,E$29+E$31*IF(E$30,MAX(0,$A222-E$30),$A222-E$28)^E$32), TRUE, 0)</f>
        <v>1293.75</v>
      </c>
      <c r="F222" s="4"/>
      <c r="G222" s="4"/>
      <c r="H222" s="4"/>
      <c r="K222" s="3"/>
      <c r="L222" s="3"/>
    </row>
    <row r="223" spans="1:12">
      <c r="A223" s="53">
        <v>186</v>
      </c>
      <c r="B223" s="75" cm="1">
        <f t="array" ref="B223">_xlfn.IFS($A223=0,B$19,$A223&lt;=B$25,B$26,$A223&lt;=B$21,MAX(B$26,B$22+B$23*(B$21-$A223)^B$24),$A223&gt;=B$28,MIN(B$33,B$29+B$31*IF(B$30,MAX(0,$A223-B$30),$A223-B$28)^B$32), TRUE, 0)</f>
        <v>0</v>
      </c>
      <c r="C223" s="76" cm="1">
        <f t="array" ref="C223">_xlfn.IFS($A223=0,C$19,$A223&lt;=C$25,C$26,$A223&lt;=C$21,MAX(C$26,C$22+C$23*(C$21-$A223)^C$24),$A223&gt;=C$28,MIN(C$33,C$29+C$31*IF(C$30,MAX(0,$A223-C$30),$A223-C$28)^C$32), TRUE, 0)</f>
        <v>0</v>
      </c>
      <c r="D223" s="75" cm="1">
        <f t="array" ref="D223">_xlfn.IFS($A223=0,D$19,$A223&lt;=D$25,D$26,$A223&lt;=D$21,MAX(D$26,D$22+D$23*(D$21-$A223)^D$24),$A223&gt;=D$28,MIN(D$33,D$29+D$31*IF(D$30,MAX(0,$A223-D$30),$A223-D$28)^D$32), TRUE, 0)</f>
        <v>2644.9999999999995</v>
      </c>
      <c r="E223" s="76" cm="1">
        <f t="array" ref="E223">_xlfn.IFS($A223=0,E$19,$A223&lt;=E$25,E$26,$A223&lt;=E$21,MAX(E$26,E$22+E$23*(E$21-$A223)^E$24),$A223&gt;=E$28,MIN(E$33,E$29+E$31*IF(E$30,MAX(0,$A223-E$30),$A223-E$28)^E$32), TRUE, 0)</f>
        <v>1322.4999999999998</v>
      </c>
      <c r="F223" s="4"/>
      <c r="G223" s="4"/>
      <c r="H223" s="4"/>
      <c r="K223" s="3"/>
      <c r="L223" s="3"/>
    </row>
    <row r="224" spans="1:12">
      <c r="A224" s="53">
        <v>187</v>
      </c>
      <c r="B224" s="75" cm="1">
        <f t="array" ref="B224">_xlfn.IFS($A224=0,B$19,$A224&lt;=B$25,B$26,$A224&lt;=B$21,MAX(B$26,B$22+B$23*(B$21-$A224)^B$24),$A224&gt;=B$28,MIN(B$33,B$29+B$31*IF(B$30,MAX(0,$A224-B$30),$A224-B$28)^B$32), TRUE, 0)</f>
        <v>0</v>
      </c>
      <c r="C224" s="76" cm="1">
        <f t="array" ref="C224">_xlfn.IFS($A224=0,C$19,$A224&lt;=C$25,C$26,$A224&lt;=C$21,MAX(C$26,C$22+C$23*(C$21-$A224)^C$24),$A224&gt;=C$28,MIN(C$33,C$29+C$31*IF(C$30,MAX(0,$A224-C$30),$A224-C$28)^C$32), TRUE, 0)</f>
        <v>0</v>
      </c>
      <c r="D224" s="75" cm="1">
        <f t="array" ref="D224">_xlfn.IFS($A224=0,D$19,$A224&lt;=D$25,D$26,$A224&lt;=D$21,MAX(D$26,D$22+D$23*(D$21-$A224)^D$24),$A224&gt;=D$28,MIN(D$33,D$29+D$31*IF(D$30,MAX(0,$A224-D$30),$A224-D$28)^D$32), TRUE, 0)</f>
        <v>2702.4999999999995</v>
      </c>
      <c r="E224" s="76" cm="1">
        <f t="array" ref="E224">_xlfn.IFS($A224=0,E$19,$A224&lt;=E$25,E$26,$A224&lt;=E$21,MAX(E$26,E$22+E$23*(E$21-$A224)^E$24),$A224&gt;=E$28,MIN(E$33,E$29+E$31*IF(E$30,MAX(0,$A224-E$30),$A224-E$28)^E$32), TRUE, 0)</f>
        <v>1351.2499999999998</v>
      </c>
      <c r="F224" s="4"/>
      <c r="G224" s="4"/>
      <c r="H224" s="4"/>
      <c r="K224" s="3"/>
      <c r="L224" s="3"/>
    </row>
    <row r="225" spans="1:12">
      <c r="A225" s="53">
        <v>188</v>
      </c>
      <c r="B225" s="75" cm="1">
        <f t="array" ref="B225">_xlfn.IFS($A225=0,B$19,$A225&lt;=B$25,B$26,$A225&lt;=B$21,MAX(B$26,B$22+B$23*(B$21-$A225)^B$24),$A225&gt;=B$28,MIN(B$33,B$29+B$31*IF(B$30,MAX(0,$A225-B$30),$A225-B$28)^B$32), TRUE, 0)</f>
        <v>0</v>
      </c>
      <c r="C225" s="76" cm="1">
        <f t="array" ref="C225">_xlfn.IFS($A225=0,C$19,$A225&lt;=C$25,C$26,$A225&lt;=C$21,MAX(C$26,C$22+C$23*(C$21-$A225)^C$24),$A225&gt;=C$28,MIN(C$33,C$29+C$31*IF(C$30,MAX(0,$A225-C$30),$A225-C$28)^C$32), TRUE, 0)</f>
        <v>0</v>
      </c>
      <c r="D225" s="75" cm="1">
        <f t="array" ref="D225">_xlfn.IFS($A225=0,D$19,$A225&lt;=D$25,D$26,$A225&lt;=D$21,MAX(D$26,D$22+D$23*(D$21-$A225)^D$24),$A225&gt;=D$28,MIN(D$33,D$29+D$31*IF(D$30,MAX(0,$A225-D$30),$A225-D$28)^D$32), TRUE, 0)</f>
        <v>2759.9999999999995</v>
      </c>
      <c r="E225" s="76" cm="1">
        <f t="array" ref="E225">_xlfn.IFS($A225=0,E$19,$A225&lt;=E$25,E$26,$A225&lt;=E$21,MAX(E$26,E$22+E$23*(E$21-$A225)^E$24),$A225&gt;=E$28,MIN(E$33,E$29+E$31*IF(E$30,MAX(0,$A225-E$30),$A225-E$28)^E$32), TRUE, 0)</f>
        <v>1379.9999999999998</v>
      </c>
      <c r="F225" s="4"/>
      <c r="G225" s="4"/>
      <c r="H225" s="4"/>
      <c r="K225" s="3"/>
      <c r="L225" s="3"/>
    </row>
    <row r="226" spans="1:12">
      <c r="A226" s="53">
        <v>189</v>
      </c>
      <c r="B226" s="75" cm="1">
        <f t="array" ref="B226">_xlfn.IFS($A226=0,B$19,$A226&lt;=B$25,B$26,$A226&lt;=B$21,MAX(B$26,B$22+B$23*(B$21-$A226)^B$24),$A226&gt;=B$28,MIN(B$33,B$29+B$31*IF(B$30,MAX(0,$A226-B$30),$A226-B$28)^B$32), TRUE, 0)</f>
        <v>0</v>
      </c>
      <c r="C226" s="76" cm="1">
        <f t="array" ref="C226">_xlfn.IFS($A226=0,C$19,$A226&lt;=C$25,C$26,$A226&lt;=C$21,MAX(C$26,C$22+C$23*(C$21-$A226)^C$24),$A226&gt;=C$28,MIN(C$33,C$29+C$31*IF(C$30,MAX(0,$A226-C$30),$A226-C$28)^C$32), TRUE, 0)</f>
        <v>0</v>
      </c>
      <c r="D226" s="75" cm="1">
        <f t="array" ref="D226">_xlfn.IFS($A226=0,D$19,$A226&lt;=D$25,D$26,$A226&lt;=D$21,MAX(D$26,D$22+D$23*(D$21-$A226)^D$24),$A226&gt;=D$28,MIN(D$33,D$29+D$31*IF(D$30,MAX(0,$A226-D$30),$A226-D$28)^D$32), TRUE, 0)</f>
        <v>2817.4999999999995</v>
      </c>
      <c r="E226" s="76" cm="1">
        <f t="array" ref="E226">_xlfn.IFS($A226=0,E$19,$A226&lt;=E$25,E$26,$A226&lt;=E$21,MAX(E$26,E$22+E$23*(E$21-$A226)^E$24),$A226&gt;=E$28,MIN(E$33,E$29+E$31*IF(E$30,MAX(0,$A226-E$30),$A226-E$28)^E$32), TRUE, 0)</f>
        <v>1408.7499999999998</v>
      </c>
      <c r="F226" s="4"/>
      <c r="G226" s="4"/>
      <c r="H226" s="4"/>
      <c r="K226" s="3"/>
      <c r="L226" s="3"/>
    </row>
    <row r="227" spans="1:12">
      <c r="A227" s="53">
        <v>190</v>
      </c>
      <c r="B227" s="75" cm="1">
        <f t="array" ref="B227">_xlfn.IFS($A227=0,B$19,$A227&lt;=B$25,B$26,$A227&lt;=B$21,MAX(B$26,B$22+B$23*(B$21-$A227)^B$24),$A227&gt;=B$28,MIN(B$33,B$29+B$31*IF(B$30,MAX(0,$A227-B$30),$A227-B$28)^B$32), TRUE, 0)</f>
        <v>0</v>
      </c>
      <c r="C227" s="76" cm="1">
        <f t="array" ref="C227">_xlfn.IFS($A227=0,C$19,$A227&lt;=C$25,C$26,$A227&lt;=C$21,MAX(C$26,C$22+C$23*(C$21-$A227)^C$24),$A227&gt;=C$28,MIN(C$33,C$29+C$31*IF(C$30,MAX(0,$A227-C$30),$A227-C$28)^C$32), TRUE, 0)</f>
        <v>0</v>
      </c>
      <c r="D227" s="75" cm="1">
        <f t="array" ref="D227">_xlfn.IFS($A227=0,D$19,$A227&lt;=D$25,D$26,$A227&lt;=D$21,MAX(D$26,D$22+D$23*(D$21-$A227)^D$24),$A227&gt;=D$28,MIN(D$33,D$29+D$31*IF(D$30,MAX(0,$A227-D$30),$A227-D$28)^D$32), TRUE, 0)</f>
        <v>2874.9999999999995</v>
      </c>
      <c r="E227" s="76" cm="1">
        <f t="array" ref="E227">_xlfn.IFS($A227=0,E$19,$A227&lt;=E$25,E$26,$A227&lt;=E$21,MAX(E$26,E$22+E$23*(E$21-$A227)^E$24),$A227&gt;=E$28,MIN(E$33,E$29+E$31*IF(E$30,MAX(0,$A227-E$30),$A227-E$28)^E$32), TRUE, 0)</f>
        <v>1437.4999999999998</v>
      </c>
      <c r="F227" s="4"/>
      <c r="G227" s="4"/>
      <c r="H227" s="4"/>
      <c r="K227" s="3"/>
      <c r="L227" s="3"/>
    </row>
    <row r="228" spans="1:12">
      <c r="A228" s="53">
        <v>191</v>
      </c>
      <c r="B228" s="75" cm="1">
        <f t="array" ref="B228">_xlfn.IFS($A228=0,B$19,$A228&lt;=B$25,B$26,$A228&lt;=B$21,MAX(B$26,B$22+B$23*(B$21-$A228)^B$24),$A228&gt;=B$28,MIN(B$33,B$29+B$31*IF(B$30,MAX(0,$A228-B$30),$A228-B$28)^B$32), TRUE, 0)</f>
        <v>0</v>
      </c>
      <c r="C228" s="76" cm="1">
        <f t="array" ref="C228">_xlfn.IFS($A228=0,C$19,$A228&lt;=C$25,C$26,$A228&lt;=C$21,MAX(C$26,C$22+C$23*(C$21-$A228)^C$24),$A228&gt;=C$28,MIN(C$33,C$29+C$31*IF(C$30,MAX(0,$A228-C$30),$A228-C$28)^C$32), TRUE, 0)</f>
        <v>0</v>
      </c>
      <c r="D228" s="75" cm="1">
        <f t="array" ref="D228">_xlfn.IFS($A228=0,D$19,$A228&lt;=D$25,D$26,$A228&lt;=D$21,MAX(D$26,D$22+D$23*(D$21-$A228)^D$24),$A228&gt;=D$28,MIN(D$33,D$29+D$31*IF(D$30,MAX(0,$A228-D$30),$A228-D$28)^D$32), TRUE, 0)</f>
        <v>2932.4999999999995</v>
      </c>
      <c r="E228" s="76" cm="1">
        <f t="array" ref="E228">_xlfn.IFS($A228=0,E$19,$A228&lt;=E$25,E$26,$A228&lt;=E$21,MAX(E$26,E$22+E$23*(E$21-$A228)^E$24),$A228&gt;=E$28,MIN(E$33,E$29+E$31*IF(E$30,MAX(0,$A228-E$30),$A228-E$28)^E$32), TRUE, 0)</f>
        <v>1466.2499999999998</v>
      </c>
      <c r="F228" s="4"/>
      <c r="G228" s="4"/>
      <c r="H228" s="4"/>
      <c r="K228" s="3"/>
      <c r="L228" s="3"/>
    </row>
    <row r="229" spans="1:12">
      <c r="A229" s="53">
        <v>192</v>
      </c>
      <c r="B229" s="75" cm="1">
        <f t="array" ref="B229">_xlfn.IFS($A229=0,B$19,$A229&lt;=B$25,B$26,$A229&lt;=B$21,MAX(B$26,B$22+B$23*(B$21-$A229)^B$24),$A229&gt;=B$28,MIN(B$33,B$29+B$31*IF(B$30,MAX(0,$A229-B$30),$A229-B$28)^B$32), TRUE, 0)</f>
        <v>345</v>
      </c>
      <c r="C229" s="76" cm="1">
        <f t="array" ref="C229">_xlfn.IFS($A229=0,C$19,$A229&lt;=C$25,C$26,$A229&lt;=C$21,MAX(C$26,C$22+C$23*(C$21-$A229)^C$24),$A229&gt;=C$28,MIN(C$33,C$29+C$31*IF(C$30,MAX(0,$A229-C$30),$A229-C$28)^C$32), TRUE, 0)</f>
        <v>258.75</v>
      </c>
      <c r="D229" s="75" cm="1">
        <f t="array" ref="D229">_xlfn.IFS($A229=0,D$19,$A229&lt;=D$25,D$26,$A229&lt;=D$21,MAX(D$26,D$22+D$23*(D$21-$A229)^D$24),$A229&gt;=D$28,MIN(D$33,D$29+D$31*IF(D$30,MAX(0,$A229-D$30),$A229-D$28)^D$32), TRUE, 0)</f>
        <v>2989.9999999999995</v>
      </c>
      <c r="E229" s="76" cm="1">
        <f t="array" ref="E229">_xlfn.IFS($A229=0,E$19,$A229&lt;=E$25,E$26,$A229&lt;=E$21,MAX(E$26,E$22+E$23*(E$21-$A229)^E$24),$A229&gt;=E$28,MIN(E$33,E$29+E$31*IF(E$30,MAX(0,$A229-E$30),$A229-E$28)^E$32), TRUE, 0)</f>
        <v>1494.9999999999998</v>
      </c>
      <c r="F229" s="4"/>
      <c r="G229" s="4"/>
      <c r="H229" s="4"/>
      <c r="K229" s="3"/>
      <c r="L229" s="3"/>
    </row>
    <row r="230" spans="1:12">
      <c r="A230" s="53">
        <v>193</v>
      </c>
      <c r="B230" s="75" cm="1">
        <f t="array" ref="B230">_xlfn.IFS($A230=0,B$19,$A230&lt;=B$25,B$26,$A230&lt;=B$21,MAX(B$26,B$22+B$23*(B$21-$A230)^B$24),$A230&gt;=B$28,MIN(B$33,B$29+B$31*IF(B$30,MAX(0,$A230-B$30),$A230-B$28)^B$32), TRUE, 0)</f>
        <v>402.5</v>
      </c>
      <c r="C230" s="76" cm="1">
        <f t="array" ref="C230">_xlfn.IFS($A230=0,C$19,$A230&lt;=C$25,C$26,$A230&lt;=C$21,MAX(C$26,C$22+C$23*(C$21-$A230)^C$24),$A230&gt;=C$28,MIN(C$33,C$29+C$31*IF(C$30,MAX(0,$A230-C$30),$A230-C$28)^C$32), TRUE, 0)</f>
        <v>301.875</v>
      </c>
      <c r="D230" s="75" cm="1">
        <f t="array" ref="D230">_xlfn.IFS($A230=0,D$19,$A230&lt;=D$25,D$26,$A230&lt;=D$21,MAX(D$26,D$22+D$23*(D$21-$A230)^D$24),$A230&gt;=D$28,MIN(D$33,D$29+D$31*IF(D$30,MAX(0,$A230-D$30),$A230-D$28)^D$32), TRUE, 0)</f>
        <v>3047.4999999999995</v>
      </c>
      <c r="E230" s="76" cm="1">
        <f t="array" ref="E230">_xlfn.IFS($A230=0,E$19,$A230&lt;=E$25,E$26,$A230&lt;=E$21,MAX(E$26,E$22+E$23*(E$21-$A230)^E$24),$A230&gt;=E$28,MIN(E$33,E$29+E$31*IF(E$30,MAX(0,$A230-E$30),$A230-E$28)^E$32), TRUE, 0)</f>
        <v>1523.7499999999998</v>
      </c>
      <c r="F230" s="4"/>
      <c r="G230" s="4"/>
      <c r="H230" s="4"/>
      <c r="K230" s="3"/>
      <c r="L230" s="3"/>
    </row>
    <row r="231" spans="1:12">
      <c r="A231" s="53">
        <v>194</v>
      </c>
      <c r="B231" s="75" cm="1">
        <f t="array" ref="B231">_xlfn.IFS($A231=0,B$19,$A231&lt;=B$25,B$26,$A231&lt;=B$21,MAX(B$26,B$22+B$23*(B$21-$A231)^B$24),$A231&gt;=B$28,MIN(B$33,B$29+B$31*IF(B$30,MAX(0,$A231-B$30),$A231-B$28)^B$32), TRUE, 0)</f>
        <v>460</v>
      </c>
      <c r="C231" s="76" cm="1">
        <f t="array" ref="C231">_xlfn.IFS($A231=0,C$19,$A231&lt;=C$25,C$26,$A231&lt;=C$21,MAX(C$26,C$22+C$23*(C$21-$A231)^C$24),$A231&gt;=C$28,MIN(C$33,C$29+C$31*IF(C$30,MAX(0,$A231-C$30),$A231-C$28)^C$32), TRUE, 0)</f>
        <v>345</v>
      </c>
      <c r="D231" s="75" cm="1">
        <f t="array" ref="D231">_xlfn.IFS($A231=0,D$19,$A231&lt;=D$25,D$26,$A231&lt;=D$21,MAX(D$26,D$22+D$23*(D$21-$A231)^D$24),$A231&gt;=D$28,MIN(D$33,D$29+D$31*IF(D$30,MAX(0,$A231-D$30),$A231-D$28)^D$32), TRUE, 0)</f>
        <v>3104.9999999999995</v>
      </c>
      <c r="E231" s="76" cm="1">
        <f t="array" ref="E231">_xlfn.IFS($A231=0,E$19,$A231&lt;=E$25,E$26,$A231&lt;=E$21,MAX(E$26,E$22+E$23*(E$21-$A231)^E$24),$A231&gt;=E$28,MIN(E$33,E$29+E$31*IF(E$30,MAX(0,$A231-E$30),$A231-E$28)^E$32), TRUE, 0)</f>
        <v>1552.4999999999998</v>
      </c>
      <c r="F231" s="4"/>
      <c r="G231" s="4"/>
      <c r="H231" s="4"/>
      <c r="K231" s="3"/>
      <c r="L231" s="3"/>
    </row>
    <row r="232" spans="1:12">
      <c r="A232" s="53">
        <v>195</v>
      </c>
      <c r="B232" s="75" cm="1">
        <f t="array" ref="B232">_xlfn.IFS($A232=0,B$19,$A232&lt;=B$25,B$26,$A232&lt;=B$21,MAX(B$26,B$22+B$23*(B$21-$A232)^B$24),$A232&gt;=B$28,MIN(B$33,B$29+B$31*IF(B$30,MAX(0,$A232-B$30),$A232-B$28)^B$32), TRUE, 0)</f>
        <v>517.5</v>
      </c>
      <c r="C232" s="76" cm="1">
        <f t="array" ref="C232">_xlfn.IFS($A232=0,C$19,$A232&lt;=C$25,C$26,$A232&lt;=C$21,MAX(C$26,C$22+C$23*(C$21-$A232)^C$24),$A232&gt;=C$28,MIN(C$33,C$29+C$31*IF(C$30,MAX(0,$A232-C$30),$A232-C$28)^C$32), TRUE, 0)</f>
        <v>388.125</v>
      </c>
      <c r="D232" s="75" cm="1">
        <f t="array" ref="D232">_xlfn.IFS($A232=0,D$19,$A232&lt;=D$25,D$26,$A232&lt;=D$21,MAX(D$26,D$22+D$23*(D$21-$A232)^D$24),$A232&gt;=D$28,MIN(D$33,D$29+D$31*IF(D$30,MAX(0,$A232-D$30),$A232-D$28)^D$32), TRUE, 0)</f>
        <v>3162.4999999999995</v>
      </c>
      <c r="E232" s="76" cm="1">
        <f t="array" ref="E232">_xlfn.IFS($A232=0,E$19,$A232&lt;=E$25,E$26,$A232&lt;=E$21,MAX(E$26,E$22+E$23*(E$21-$A232)^E$24),$A232&gt;=E$28,MIN(E$33,E$29+E$31*IF(E$30,MAX(0,$A232-E$30),$A232-E$28)^E$32), TRUE, 0)</f>
        <v>1581.2499999999998</v>
      </c>
      <c r="F232" s="4"/>
      <c r="G232" s="4"/>
      <c r="H232" s="4"/>
      <c r="K232" s="3"/>
      <c r="L232" s="3"/>
    </row>
    <row r="233" spans="1:12">
      <c r="A233" s="53">
        <v>196</v>
      </c>
      <c r="B233" s="75" cm="1">
        <f t="array" ref="B233">_xlfn.IFS($A233=0,B$19,$A233&lt;=B$25,B$26,$A233&lt;=B$21,MAX(B$26,B$22+B$23*(B$21-$A233)^B$24),$A233&gt;=B$28,MIN(B$33,B$29+B$31*IF(B$30,MAX(0,$A233-B$30),$A233-B$28)^B$32), TRUE, 0)</f>
        <v>575</v>
      </c>
      <c r="C233" s="76" cm="1">
        <f t="array" ref="C233">_xlfn.IFS($A233=0,C$19,$A233&lt;=C$25,C$26,$A233&lt;=C$21,MAX(C$26,C$22+C$23*(C$21-$A233)^C$24),$A233&gt;=C$28,MIN(C$33,C$29+C$31*IF(C$30,MAX(0,$A233-C$30),$A233-C$28)^C$32), TRUE, 0)</f>
        <v>431.25</v>
      </c>
      <c r="D233" s="75" cm="1">
        <f t="array" ref="D233">_xlfn.IFS($A233=0,D$19,$A233&lt;=D$25,D$26,$A233&lt;=D$21,MAX(D$26,D$22+D$23*(D$21-$A233)^D$24),$A233&gt;=D$28,MIN(D$33,D$29+D$31*IF(D$30,MAX(0,$A233-D$30),$A233-D$28)^D$32), TRUE, 0)</f>
        <v>3219.9999999999995</v>
      </c>
      <c r="E233" s="76" cm="1">
        <f t="array" ref="E233">_xlfn.IFS($A233=0,E$19,$A233&lt;=E$25,E$26,$A233&lt;=E$21,MAX(E$26,E$22+E$23*(E$21-$A233)^E$24),$A233&gt;=E$28,MIN(E$33,E$29+E$31*IF(E$30,MAX(0,$A233-E$30),$A233-E$28)^E$32), TRUE, 0)</f>
        <v>1609.9999999999998</v>
      </c>
      <c r="F233" s="4"/>
      <c r="G233" s="4"/>
      <c r="H233" s="4"/>
      <c r="K233" s="3"/>
      <c r="L233" s="3"/>
    </row>
    <row r="234" spans="1:12">
      <c r="A234" s="53">
        <v>197</v>
      </c>
      <c r="B234" s="75" cm="1">
        <f t="array" ref="B234">_xlfn.IFS($A234=0,B$19,$A234&lt;=B$25,B$26,$A234&lt;=B$21,MAX(B$26,B$22+B$23*(B$21-$A234)^B$24),$A234&gt;=B$28,MIN(B$33,B$29+B$31*IF(B$30,MAX(0,$A234-B$30),$A234-B$28)^B$32), TRUE, 0)</f>
        <v>632.5</v>
      </c>
      <c r="C234" s="76" cm="1">
        <f t="array" ref="C234">_xlfn.IFS($A234=0,C$19,$A234&lt;=C$25,C$26,$A234&lt;=C$21,MAX(C$26,C$22+C$23*(C$21-$A234)^C$24),$A234&gt;=C$28,MIN(C$33,C$29+C$31*IF(C$30,MAX(0,$A234-C$30),$A234-C$28)^C$32), TRUE, 0)</f>
        <v>474.375</v>
      </c>
      <c r="D234" s="75" cm="1">
        <f t="array" ref="D234">_xlfn.IFS($A234=0,D$19,$A234&lt;=D$25,D$26,$A234&lt;=D$21,MAX(D$26,D$22+D$23*(D$21-$A234)^D$24),$A234&gt;=D$28,MIN(D$33,D$29+D$31*IF(D$30,MAX(0,$A234-D$30),$A234-D$28)^D$32), TRUE, 0)</f>
        <v>3277.4999999999995</v>
      </c>
      <c r="E234" s="76" cm="1">
        <f t="array" ref="E234">_xlfn.IFS($A234=0,E$19,$A234&lt;=E$25,E$26,$A234&lt;=E$21,MAX(E$26,E$22+E$23*(E$21-$A234)^E$24),$A234&gt;=E$28,MIN(E$33,E$29+E$31*IF(E$30,MAX(0,$A234-E$30),$A234-E$28)^E$32), TRUE, 0)</f>
        <v>1638.7499999999998</v>
      </c>
      <c r="F234" s="4"/>
      <c r="G234" s="4"/>
      <c r="H234" s="4"/>
      <c r="K234" s="3"/>
      <c r="L234" s="3"/>
    </row>
    <row r="235" spans="1:12">
      <c r="A235" s="53">
        <v>198</v>
      </c>
      <c r="B235" s="75" cm="1">
        <f t="array" ref="B235">_xlfn.IFS($A235=0,B$19,$A235&lt;=B$25,B$26,$A235&lt;=B$21,MAX(B$26,B$22+B$23*(B$21-$A235)^B$24),$A235&gt;=B$28,MIN(B$33,B$29+B$31*IF(B$30,MAX(0,$A235-B$30),$A235-B$28)^B$32), TRUE, 0)</f>
        <v>690</v>
      </c>
      <c r="C235" s="76" cm="1">
        <f t="array" ref="C235">_xlfn.IFS($A235=0,C$19,$A235&lt;=C$25,C$26,$A235&lt;=C$21,MAX(C$26,C$22+C$23*(C$21-$A235)^C$24),$A235&gt;=C$28,MIN(C$33,C$29+C$31*IF(C$30,MAX(0,$A235-C$30),$A235-C$28)^C$32), TRUE, 0)</f>
        <v>517.5</v>
      </c>
      <c r="D235" s="75" cm="1">
        <f t="array" ref="D235">_xlfn.IFS($A235=0,D$19,$A235&lt;=D$25,D$26,$A235&lt;=D$21,MAX(D$26,D$22+D$23*(D$21-$A235)^D$24),$A235&gt;=D$28,MIN(D$33,D$29+D$31*IF(D$30,MAX(0,$A235-D$30),$A235-D$28)^D$32), TRUE, 0)</f>
        <v>3334.9999999999995</v>
      </c>
      <c r="E235" s="76" cm="1">
        <f t="array" ref="E235">_xlfn.IFS($A235=0,E$19,$A235&lt;=E$25,E$26,$A235&lt;=E$21,MAX(E$26,E$22+E$23*(E$21-$A235)^E$24),$A235&gt;=E$28,MIN(E$33,E$29+E$31*IF(E$30,MAX(0,$A235-E$30),$A235-E$28)^E$32), TRUE, 0)</f>
        <v>1667.4999999999998</v>
      </c>
      <c r="F235" s="4"/>
      <c r="G235" s="4"/>
      <c r="H235" s="4"/>
      <c r="K235" s="3"/>
      <c r="L235" s="3"/>
    </row>
    <row r="236" spans="1:12">
      <c r="A236" s="53">
        <v>199</v>
      </c>
      <c r="B236" s="75" cm="1">
        <f t="array" ref="B236">_xlfn.IFS($A236=0,B$19,$A236&lt;=B$25,B$26,$A236&lt;=B$21,MAX(B$26,B$22+B$23*(B$21-$A236)^B$24),$A236&gt;=B$28,MIN(B$33,B$29+B$31*IF(B$30,MAX(0,$A236-B$30),$A236-B$28)^B$32), TRUE, 0)</f>
        <v>747.5</v>
      </c>
      <c r="C236" s="76" cm="1">
        <f t="array" ref="C236">_xlfn.IFS($A236=0,C$19,$A236&lt;=C$25,C$26,$A236&lt;=C$21,MAX(C$26,C$22+C$23*(C$21-$A236)^C$24),$A236&gt;=C$28,MIN(C$33,C$29+C$31*IF(C$30,MAX(0,$A236-C$30),$A236-C$28)^C$32), TRUE, 0)</f>
        <v>560.625</v>
      </c>
      <c r="D236" s="75" cm="1">
        <f t="array" ref="D236">_xlfn.IFS($A236=0,D$19,$A236&lt;=D$25,D$26,$A236&lt;=D$21,MAX(D$26,D$22+D$23*(D$21-$A236)^D$24),$A236&gt;=D$28,MIN(D$33,D$29+D$31*IF(D$30,MAX(0,$A236-D$30),$A236-D$28)^D$32), TRUE, 0)</f>
        <v>3392.4999999999995</v>
      </c>
      <c r="E236" s="76" cm="1">
        <f t="array" ref="E236">_xlfn.IFS($A236=0,E$19,$A236&lt;=E$25,E$26,$A236&lt;=E$21,MAX(E$26,E$22+E$23*(E$21-$A236)^E$24),$A236&gt;=E$28,MIN(E$33,E$29+E$31*IF(E$30,MAX(0,$A236-E$30),$A236-E$28)^E$32), TRUE, 0)</f>
        <v>1696.2499999999998</v>
      </c>
      <c r="F236" s="4"/>
      <c r="G236" s="4"/>
      <c r="H236" s="4"/>
      <c r="K236" s="3"/>
      <c r="L236" s="3"/>
    </row>
    <row r="237" spans="1:12">
      <c r="A237" s="53">
        <v>200</v>
      </c>
      <c r="B237" s="75" cm="1">
        <f t="array" ref="B237">_xlfn.IFS($A237=0,B$19,$A237&lt;=B$25,B$26,$A237&lt;=B$21,MAX(B$26,B$22+B$23*(B$21-$A237)^B$24),$A237&gt;=B$28,MIN(B$33,B$29+B$31*IF(B$30,MAX(0,$A237-B$30),$A237-B$28)^B$32), TRUE, 0)</f>
        <v>805</v>
      </c>
      <c r="C237" s="76" cm="1">
        <f t="array" ref="C237">_xlfn.IFS($A237=0,C$19,$A237&lt;=C$25,C$26,$A237&lt;=C$21,MAX(C$26,C$22+C$23*(C$21-$A237)^C$24),$A237&gt;=C$28,MIN(C$33,C$29+C$31*IF(C$30,MAX(0,$A237-C$30),$A237-C$28)^C$32), TRUE, 0)</f>
        <v>603.75</v>
      </c>
      <c r="D237" s="75" cm="1">
        <f t="array" ref="D237">_xlfn.IFS($A237=0,D$19,$A237&lt;=D$25,D$26,$A237&lt;=D$21,MAX(D$26,D$22+D$23*(D$21-$A237)^D$24),$A237&gt;=D$28,MIN(D$33,D$29+D$31*IF(D$30,MAX(0,$A237-D$30),$A237-D$28)^D$32), TRUE, 0)</f>
        <v>3449.9999999999995</v>
      </c>
      <c r="E237" s="76" cm="1">
        <f t="array" ref="E237">_xlfn.IFS($A237=0,E$19,$A237&lt;=E$25,E$26,$A237&lt;=E$21,MAX(E$26,E$22+E$23*(E$21-$A237)^E$24),$A237&gt;=E$28,MIN(E$33,E$29+E$31*IF(E$30,MAX(0,$A237-E$30),$A237-E$28)^E$32), TRUE, 0)</f>
        <v>1724.9999999999998</v>
      </c>
      <c r="F237" s="4"/>
      <c r="G237" s="4"/>
      <c r="H237" s="4"/>
      <c r="K237" s="3"/>
      <c r="L237" s="3"/>
    </row>
    <row r="238" spans="1:12">
      <c r="A238" s="53">
        <v>201</v>
      </c>
      <c r="B238" s="75" cm="1">
        <f t="array" ref="B238">_xlfn.IFS($A238=0,B$19,$A238&lt;=B$25,B$26,$A238&lt;=B$21,MAX(B$26,B$22+B$23*(B$21-$A238)^B$24),$A238&gt;=B$28,MIN(B$33,B$29+B$31*IF(B$30,MAX(0,$A238-B$30),$A238-B$28)^B$32), TRUE, 0)</f>
        <v>862.49999999999989</v>
      </c>
      <c r="C238" s="76" cm="1">
        <f t="array" ref="C238">_xlfn.IFS($A238=0,C$19,$A238&lt;=C$25,C$26,$A238&lt;=C$21,MAX(C$26,C$22+C$23*(C$21-$A238)^C$24),$A238&gt;=C$28,MIN(C$33,C$29+C$31*IF(C$30,MAX(0,$A238-C$30),$A238-C$28)^C$32), TRUE, 0)</f>
        <v>646.875</v>
      </c>
      <c r="D238" s="75" cm="1">
        <f t="array" ref="D238">_xlfn.IFS($A238=0,D$19,$A238&lt;=D$25,D$26,$A238&lt;=D$21,MAX(D$26,D$22+D$23*(D$21-$A238)^D$24),$A238&gt;=D$28,MIN(D$33,D$29+D$31*IF(D$30,MAX(0,$A238-D$30),$A238-D$28)^D$32), TRUE, 0)</f>
        <v>3507.4999999999995</v>
      </c>
      <c r="E238" s="76" cm="1">
        <f t="array" ref="E238">_xlfn.IFS($A238=0,E$19,$A238&lt;=E$25,E$26,$A238&lt;=E$21,MAX(E$26,E$22+E$23*(E$21-$A238)^E$24),$A238&gt;=E$28,MIN(E$33,E$29+E$31*IF(E$30,MAX(0,$A238-E$30),$A238-E$28)^E$32), TRUE, 0)</f>
        <v>1753.7499999999998</v>
      </c>
      <c r="F238" s="4"/>
      <c r="G238" s="4"/>
      <c r="H238" s="4"/>
      <c r="K238" s="3"/>
      <c r="L238" s="3"/>
    </row>
    <row r="239" spans="1:12">
      <c r="A239" s="53">
        <v>202</v>
      </c>
      <c r="B239" s="75" cm="1">
        <f t="array" ref="B239">_xlfn.IFS($A239=0,B$19,$A239&lt;=B$25,B$26,$A239&lt;=B$21,MAX(B$26,B$22+B$23*(B$21-$A239)^B$24),$A239&gt;=B$28,MIN(B$33,B$29+B$31*IF(B$30,MAX(0,$A239-B$30),$A239-B$28)^B$32), TRUE, 0)</f>
        <v>919.99999999999989</v>
      </c>
      <c r="C239" s="76" cm="1">
        <f t="array" ref="C239">_xlfn.IFS($A239=0,C$19,$A239&lt;=C$25,C$26,$A239&lt;=C$21,MAX(C$26,C$22+C$23*(C$21-$A239)^C$24),$A239&gt;=C$28,MIN(C$33,C$29+C$31*IF(C$30,MAX(0,$A239-C$30),$A239-C$28)^C$32), TRUE, 0)</f>
        <v>690</v>
      </c>
      <c r="D239" s="75" cm="1">
        <f t="array" ref="D239">_xlfn.IFS($A239=0,D$19,$A239&lt;=D$25,D$26,$A239&lt;=D$21,MAX(D$26,D$22+D$23*(D$21-$A239)^D$24),$A239&gt;=D$28,MIN(D$33,D$29+D$31*IF(D$30,MAX(0,$A239-D$30),$A239-D$28)^D$32), TRUE, 0)</f>
        <v>3564.9999999999995</v>
      </c>
      <c r="E239" s="76" cm="1">
        <f t="array" ref="E239">_xlfn.IFS($A239=0,E$19,$A239&lt;=E$25,E$26,$A239&lt;=E$21,MAX(E$26,E$22+E$23*(E$21-$A239)^E$24),$A239&gt;=E$28,MIN(E$33,E$29+E$31*IF(E$30,MAX(0,$A239-E$30),$A239-E$28)^E$32), TRUE, 0)</f>
        <v>1782.4999999999998</v>
      </c>
      <c r="F239" s="4"/>
      <c r="G239" s="4"/>
      <c r="H239" s="4"/>
      <c r="K239" s="3"/>
      <c r="L239" s="3"/>
    </row>
    <row r="240" spans="1:12">
      <c r="A240" s="53">
        <v>203</v>
      </c>
      <c r="B240" s="75" cm="1">
        <f t="array" ref="B240">_xlfn.IFS($A240=0,B$19,$A240&lt;=B$25,B$26,$A240&lt;=B$21,MAX(B$26,B$22+B$23*(B$21-$A240)^B$24),$A240&gt;=B$28,MIN(B$33,B$29+B$31*IF(B$30,MAX(0,$A240-B$30),$A240-B$28)^B$32), TRUE, 0)</f>
        <v>977.49999999999989</v>
      </c>
      <c r="C240" s="76" cm="1">
        <f t="array" ref="C240">_xlfn.IFS($A240=0,C$19,$A240&lt;=C$25,C$26,$A240&lt;=C$21,MAX(C$26,C$22+C$23*(C$21-$A240)^C$24),$A240&gt;=C$28,MIN(C$33,C$29+C$31*IF(C$30,MAX(0,$A240-C$30),$A240-C$28)^C$32), TRUE, 0)</f>
        <v>733.125</v>
      </c>
      <c r="D240" s="75" cm="1">
        <f t="array" ref="D240">_xlfn.IFS($A240=0,D$19,$A240&lt;=D$25,D$26,$A240&lt;=D$21,MAX(D$26,D$22+D$23*(D$21-$A240)^D$24),$A240&gt;=D$28,MIN(D$33,D$29+D$31*IF(D$30,MAX(0,$A240-D$30),$A240-D$28)^D$32), TRUE, 0)</f>
        <v>3622.4999999999995</v>
      </c>
      <c r="E240" s="76" cm="1">
        <f t="array" ref="E240">_xlfn.IFS($A240=0,E$19,$A240&lt;=E$25,E$26,$A240&lt;=E$21,MAX(E$26,E$22+E$23*(E$21-$A240)^E$24),$A240&gt;=E$28,MIN(E$33,E$29+E$31*IF(E$30,MAX(0,$A240-E$30),$A240-E$28)^E$32), TRUE, 0)</f>
        <v>1811.2499999999998</v>
      </c>
      <c r="F240" s="4"/>
      <c r="G240" s="4"/>
      <c r="H240" s="4"/>
      <c r="K240" s="3"/>
      <c r="L240" s="3"/>
    </row>
    <row r="241" spans="1:12">
      <c r="A241" s="53">
        <v>204</v>
      </c>
      <c r="B241" s="75" cm="1">
        <f t="array" ref="B241">_xlfn.IFS($A241=0,B$19,$A241&lt;=B$25,B$26,$A241&lt;=B$21,MAX(B$26,B$22+B$23*(B$21-$A241)^B$24),$A241&gt;=B$28,MIN(B$33,B$29+B$31*IF(B$30,MAX(0,$A241-B$30),$A241-B$28)^B$32), TRUE, 0)</f>
        <v>1035</v>
      </c>
      <c r="C241" s="76" cm="1">
        <f t="array" ref="C241">_xlfn.IFS($A241=0,C$19,$A241&lt;=C$25,C$26,$A241&lt;=C$21,MAX(C$26,C$22+C$23*(C$21-$A241)^C$24),$A241&gt;=C$28,MIN(C$33,C$29+C$31*IF(C$30,MAX(0,$A241-C$30),$A241-C$28)^C$32), TRUE, 0)</f>
        <v>776.25</v>
      </c>
      <c r="D241" s="75" cm="1">
        <f t="array" ref="D241">_xlfn.IFS($A241=0,D$19,$A241&lt;=D$25,D$26,$A241&lt;=D$21,MAX(D$26,D$22+D$23*(D$21-$A241)^D$24),$A241&gt;=D$28,MIN(D$33,D$29+D$31*IF(D$30,MAX(0,$A241-D$30),$A241-D$28)^D$32), TRUE, 0)</f>
        <v>3679.9999999999995</v>
      </c>
      <c r="E241" s="76" cm="1">
        <f t="array" ref="E241">_xlfn.IFS($A241=0,E$19,$A241&lt;=E$25,E$26,$A241&lt;=E$21,MAX(E$26,E$22+E$23*(E$21-$A241)^E$24),$A241&gt;=E$28,MIN(E$33,E$29+E$31*IF(E$30,MAX(0,$A241-E$30),$A241-E$28)^E$32), TRUE, 0)</f>
        <v>1839.9999999999998</v>
      </c>
      <c r="F241" s="4"/>
      <c r="G241" s="4"/>
      <c r="H241" s="4"/>
      <c r="K241" s="3"/>
      <c r="L241" s="3"/>
    </row>
    <row r="242" spans="1:12">
      <c r="A242" s="53">
        <v>205</v>
      </c>
      <c r="B242" s="75" cm="1">
        <f t="array" ref="B242">_xlfn.IFS($A242=0,B$19,$A242&lt;=B$25,B$26,$A242&lt;=B$21,MAX(B$26,B$22+B$23*(B$21-$A242)^B$24),$A242&gt;=B$28,MIN(B$33,B$29+B$31*IF(B$30,MAX(0,$A242-B$30),$A242-B$28)^B$32), TRUE, 0)</f>
        <v>1092.5</v>
      </c>
      <c r="C242" s="76" cm="1">
        <f t="array" ref="C242">_xlfn.IFS($A242=0,C$19,$A242&lt;=C$25,C$26,$A242&lt;=C$21,MAX(C$26,C$22+C$23*(C$21-$A242)^C$24),$A242&gt;=C$28,MIN(C$33,C$29+C$31*IF(C$30,MAX(0,$A242-C$30),$A242-C$28)^C$32), TRUE, 0)</f>
        <v>819.375</v>
      </c>
      <c r="D242" s="75" cm="1">
        <f t="array" ref="D242">_xlfn.IFS($A242=0,D$19,$A242&lt;=D$25,D$26,$A242&lt;=D$21,MAX(D$26,D$22+D$23*(D$21-$A242)^D$24),$A242&gt;=D$28,MIN(D$33,D$29+D$31*IF(D$30,MAX(0,$A242-D$30),$A242-D$28)^D$32), TRUE, 0)</f>
        <v>3737.4999999999995</v>
      </c>
      <c r="E242" s="76" cm="1">
        <f t="array" ref="E242">_xlfn.IFS($A242=0,E$19,$A242&lt;=E$25,E$26,$A242&lt;=E$21,MAX(E$26,E$22+E$23*(E$21-$A242)^E$24),$A242&gt;=E$28,MIN(E$33,E$29+E$31*IF(E$30,MAX(0,$A242-E$30),$A242-E$28)^E$32), TRUE, 0)</f>
        <v>1868.7499999999998</v>
      </c>
      <c r="F242" s="4"/>
      <c r="G242" s="4"/>
      <c r="H242" s="4"/>
      <c r="K242" s="3"/>
      <c r="L242" s="3"/>
    </row>
    <row r="243" spans="1:12">
      <c r="A243" s="53">
        <v>206</v>
      </c>
      <c r="B243" s="75" cm="1">
        <f t="array" ref="B243">_xlfn.IFS($A243=0,B$19,$A243&lt;=B$25,B$26,$A243&lt;=B$21,MAX(B$26,B$22+B$23*(B$21-$A243)^B$24),$A243&gt;=B$28,MIN(B$33,B$29+B$31*IF(B$30,MAX(0,$A243-B$30),$A243-B$28)^B$32), TRUE, 0)</f>
        <v>1150</v>
      </c>
      <c r="C243" s="76" cm="1">
        <f t="array" ref="C243">_xlfn.IFS($A243=0,C$19,$A243&lt;=C$25,C$26,$A243&lt;=C$21,MAX(C$26,C$22+C$23*(C$21-$A243)^C$24),$A243&gt;=C$28,MIN(C$33,C$29+C$31*IF(C$30,MAX(0,$A243-C$30),$A243-C$28)^C$32), TRUE, 0)</f>
        <v>862.5</v>
      </c>
      <c r="D243" s="75" cm="1">
        <f t="array" ref="D243">_xlfn.IFS($A243=0,D$19,$A243&lt;=D$25,D$26,$A243&lt;=D$21,MAX(D$26,D$22+D$23*(D$21-$A243)^D$24),$A243&gt;=D$28,MIN(D$33,D$29+D$31*IF(D$30,MAX(0,$A243-D$30),$A243-D$28)^D$32), TRUE, 0)</f>
        <v>3794.9999999999995</v>
      </c>
      <c r="E243" s="76" cm="1">
        <f t="array" ref="E243">_xlfn.IFS($A243=0,E$19,$A243&lt;=E$25,E$26,$A243&lt;=E$21,MAX(E$26,E$22+E$23*(E$21-$A243)^E$24),$A243&gt;=E$28,MIN(E$33,E$29+E$31*IF(E$30,MAX(0,$A243-E$30),$A243-E$28)^E$32), TRUE, 0)</f>
        <v>1897.4999999999998</v>
      </c>
      <c r="F243" s="4"/>
      <c r="G243" s="4"/>
      <c r="H243" s="4"/>
      <c r="K243" s="3"/>
      <c r="L243" s="3"/>
    </row>
    <row r="244" spans="1:12">
      <c r="A244" s="53">
        <v>207</v>
      </c>
      <c r="B244" s="75" cm="1">
        <f t="array" ref="B244">_xlfn.IFS($A244=0,B$19,$A244&lt;=B$25,B$26,$A244&lt;=B$21,MAX(B$26,B$22+B$23*(B$21-$A244)^B$24),$A244&gt;=B$28,MIN(B$33,B$29+B$31*IF(B$30,MAX(0,$A244-B$30),$A244-B$28)^B$32), TRUE, 0)</f>
        <v>1207.5</v>
      </c>
      <c r="C244" s="76" cm="1">
        <f t="array" ref="C244">_xlfn.IFS($A244=0,C$19,$A244&lt;=C$25,C$26,$A244&lt;=C$21,MAX(C$26,C$22+C$23*(C$21-$A244)^C$24),$A244&gt;=C$28,MIN(C$33,C$29+C$31*IF(C$30,MAX(0,$A244-C$30),$A244-C$28)^C$32), TRUE, 0)</f>
        <v>905.625</v>
      </c>
      <c r="D244" s="75" cm="1">
        <f t="array" ref="D244">_xlfn.IFS($A244=0,D$19,$A244&lt;=D$25,D$26,$A244&lt;=D$21,MAX(D$26,D$22+D$23*(D$21-$A244)^D$24),$A244&gt;=D$28,MIN(D$33,D$29+D$31*IF(D$30,MAX(0,$A244-D$30),$A244-D$28)^D$32), TRUE, 0)</f>
        <v>3852.4999999999995</v>
      </c>
      <c r="E244" s="76" cm="1">
        <f t="array" ref="E244">_xlfn.IFS($A244=0,E$19,$A244&lt;=E$25,E$26,$A244&lt;=E$21,MAX(E$26,E$22+E$23*(E$21-$A244)^E$24),$A244&gt;=E$28,MIN(E$33,E$29+E$31*IF(E$30,MAX(0,$A244-E$30),$A244-E$28)^E$32), TRUE, 0)</f>
        <v>1926.2499999999998</v>
      </c>
      <c r="F244" s="4"/>
      <c r="G244" s="4"/>
      <c r="H244" s="4"/>
      <c r="K244" s="3"/>
      <c r="L244" s="3"/>
    </row>
    <row r="245" spans="1:12">
      <c r="A245" s="53">
        <v>208</v>
      </c>
      <c r="B245" s="75" cm="1">
        <f t="array" ref="B245">_xlfn.IFS($A245=0,B$19,$A245&lt;=B$25,B$26,$A245&lt;=B$21,MAX(B$26,B$22+B$23*(B$21-$A245)^B$24),$A245&gt;=B$28,MIN(B$33,B$29+B$31*IF(B$30,MAX(0,$A245-B$30),$A245-B$28)^B$32), TRUE, 0)</f>
        <v>1265</v>
      </c>
      <c r="C245" s="76" cm="1">
        <f t="array" ref="C245">_xlfn.IFS($A245=0,C$19,$A245&lt;=C$25,C$26,$A245&lt;=C$21,MAX(C$26,C$22+C$23*(C$21-$A245)^C$24),$A245&gt;=C$28,MIN(C$33,C$29+C$31*IF(C$30,MAX(0,$A245-C$30),$A245-C$28)^C$32), TRUE, 0)</f>
        <v>948.75</v>
      </c>
      <c r="D245" s="75" cm="1">
        <f t="array" ref="D245">_xlfn.IFS($A245=0,D$19,$A245&lt;=D$25,D$26,$A245&lt;=D$21,MAX(D$26,D$22+D$23*(D$21-$A245)^D$24),$A245&gt;=D$28,MIN(D$33,D$29+D$31*IF(D$30,MAX(0,$A245-D$30),$A245-D$28)^D$32), TRUE, 0)</f>
        <v>3909.9999999999995</v>
      </c>
      <c r="E245" s="76" cm="1">
        <f t="array" ref="E245">_xlfn.IFS($A245=0,E$19,$A245&lt;=E$25,E$26,$A245&lt;=E$21,MAX(E$26,E$22+E$23*(E$21-$A245)^E$24),$A245&gt;=E$28,MIN(E$33,E$29+E$31*IF(E$30,MAX(0,$A245-E$30),$A245-E$28)^E$32), TRUE, 0)</f>
        <v>1954.9999999999998</v>
      </c>
      <c r="F245" s="4"/>
      <c r="G245" s="4"/>
      <c r="H245" s="4"/>
      <c r="K245" s="3"/>
      <c r="L245" s="3"/>
    </row>
    <row r="246" spans="1:12">
      <c r="A246" s="53">
        <v>209</v>
      </c>
      <c r="B246" s="75" cm="1">
        <f t="array" ref="B246">_xlfn.IFS($A246=0,B$19,$A246&lt;=B$25,B$26,$A246&lt;=B$21,MAX(B$26,B$22+B$23*(B$21-$A246)^B$24),$A246&gt;=B$28,MIN(B$33,B$29+B$31*IF(B$30,MAX(0,$A246-B$30),$A246-B$28)^B$32), TRUE, 0)</f>
        <v>1322.5</v>
      </c>
      <c r="C246" s="76" cm="1">
        <f t="array" ref="C246">_xlfn.IFS($A246=0,C$19,$A246&lt;=C$25,C$26,$A246&lt;=C$21,MAX(C$26,C$22+C$23*(C$21-$A246)^C$24),$A246&gt;=C$28,MIN(C$33,C$29+C$31*IF(C$30,MAX(0,$A246-C$30),$A246-C$28)^C$32), TRUE, 0)</f>
        <v>991.875</v>
      </c>
      <c r="D246" s="75" cm="1">
        <f t="array" ref="D246">_xlfn.IFS($A246=0,D$19,$A246&lt;=D$25,D$26,$A246&lt;=D$21,MAX(D$26,D$22+D$23*(D$21-$A246)^D$24),$A246&gt;=D$28,MIN(D$33,D$29+D$31*IF(D$30,MAX(0,$A246-D$30),$A246-D$28)^D$32), TRUE, 0)</f>
        <v>3967.4999999999995</v>
      </c>
      <c r="E246" s="76" cm="1">
        <f t="array" ref="E246">_xlfn.IFS($A246=0,E$19,$A246&lt;=E$25,E$26,$A246&lt;=E$21,MAX(E$26,E$22+E$23*(E$21-$A246)^E$24),$A246&gt;=E$28,MIN(E$33,E$29+E$31*IF(E$30,MAX(0,$A246-E$30),$A246-E$28)^E$32), TRUE, 0)</f>
        <v>1983.7499999999998</v>
      </c>
      <c r="F246" s="4"/>
      <c r="G246" s="4"/>
      <c r="H246" s="4"/>
      <c r="K246" s="3"/>
      <c r="L246" s="3"/>
    </row>
    <row r="247" spans="1:12">
      <c r="A247" s="53">
        <v>210</v>
      </c>
      <c r="B247" s="75" cm="1">
        <f t="array" ref="B247">_xlfn.IFS($A247=0,B$19,$A247&lt;=B$25,B$26,$A247&lt;=B$21,MAX(B$26,B$22+B$23*(B$21-$A247)^B$24),$A247&gt;=B$28,MIN(B$33,B$29+B$31*IF(B$30,MAX(0,$A247-B$30),$A247-B$28)^B$32), TRUE, 0)</f>
        <v>1379.9999999999998</v>
      </c>
      <c r="C247" s="76" cm="1">
        <f t="array" ref="C247">_xlfn.IFS($A247=0,C$19,$A247&lt;=C$25,C$26,$A247&lt;=C$21,MAX(C$26,C$22+C$23*(C$21-$A247)^C$24),$A247&gt;=C$28,MIN(C$33,C$29+C$31*IF(C$30,MAX(0,$A247-C$30),$A247-C$28)^C$32), TRUE, 0)</f>
        <v>1035</v>
      </c>
      <c r="D247" s="75" cm="1">
        <f t="array" ref="D247">_xlfn.IFS($A247=0,D$19,$A247&lt;=D$25,D$26,$A247&lt;=D$21,MAX(D$26,D$22+D$23*(D$21-$A247)^D$24),$A247&gt;=D$28,MIN(D$33,D$29+D$31*IF(D$30,MAX(0,$A247-D$30),$A247-D$28)^D$32), TRUE, 0)</f>
        <v>4024.9999999999995</v>
      </c>
      <c r="E247" s="76" cm="1">
        <f t="array" ref="E247">_xlfn.IFS($A247=0,E$19,$A247&lt;=E$25,E$26,$A247&lt;=E$21,MAX(E$26,E$22+E$23*(E$21-$A247)^E$24),$A247&gt;=E$28,MIN(E$33,E$29+E$31*IF(E$30,MAX(0,$A247-E$30),$A247-E$28)^E$32), TRUE, 0)</f>
        <v>2012.4999999999998</v>
      </c>
      <c r="F247" s="4"/>
      <c r="G247" s="4"/>
      <c r="H247" s="4"/>
      <c r="K247" s="3"/>
      <c r="L247" s="3"/>
    </row>
    <row r="248" spans="1:12">
      <c r="A248" s="53">
        <v>211</v>
      </c>
      <c r="B248" s="75" cm="1">
        <f t="array" ref="B248">_xlfn.IFS($A248=0,B$19,$A248&lt;=B$25,B$26,$A248&lt;=B$21,MAX(B$26,B$22+B$23*(B$21-$A248)^B$24),$A248&gt;=B$28,MIN(B$33,B$29+B$31*IF(B$30,MAX(0,$A248-B$30),$A248-B$28)^B$32), TRUE, 0)</f>
        <v>1437.4999999999998</v>
      </c>
      <c r="C248" s="76" cm="1">
        <f t="array" ref="C248">_xlfn.IFS($A248=0,C$19,$A248&lt;=C$25,C$26,$A248&lt;=C$21,MAX(C$26,C$22+C$23*(C$21-$A248)^C$24),$A248&gt;=C$28,MIN(C$33,C$29+C$31*IF(C$30,MAX(0,$A248-C$30),$A248-C$28)^C$32), TRUE, 0)</f>
        <v>1078.125</v>
      </c>
      <c r="D248" s="75" cm="1">
        <f t="array" ref="D248">_xlfn.IFS($A248=0,D$19,$A248&lt;=D$25,D$26,$A248&lt;=D$21,MAX(D$26,D$22+D$23*(D$21-$A248)^D$24),$A248&gt;=D$28,MIN(D$33,D$29+D$31*IF(D$30,MAX(0,$A248-D$30),$A248-D$28)^D$32), TRUE, 0)</f>
        <v>4082.4999999999995</v>
      </c>
      <c r="E248" s="76" cm="1">
        <f t="array" ref="E248">_xlfn.IFS($A248=0,E$19,$A248&lt;=E$25,E$26,$A248&lt;=E$21,MAX(E$26,E$22+E$23*(E$21-$A248)^E$24),$A248&gt;=E$28,MIN(E$33,E$29+E$31*IF(E$30,MAX(0,$A248-E$30),$A248-E$28)^E$32), TRUE, 0)</f>
        <v>2041.2499999999998</v>
      </c>
      <c r="F248" s="4"/>
      <c r="G248" s="4"/>
      <c r="H248" s="4"/>
      <c r="K248" s="3"/>
      <c r="L248" s="3"/>
    </row>
    <row r="249" spans="1:12">
      <c r="A249" s="53">
        <v>212</v>
      </c>
      <c r="B249" s="75" cm="1">
        <f t="array" ref="B249">_xlfn.IFS($A249=0,B$19,$A249&lt;=B$25,B$26,$A249&lt;=B$21,MAX(B$26,B$22+B$23*(B$21-$A249)^B$24),$A249&gt;=B$28,MIN(B$33,B$29+B$31*IF(B$30,MAX(0,$A249-B$30),$A249-B$28)^B$32), TRUE, 0)</f>
        <v>1494.9999999999998</v>
      </c>
      <c r="C249" s="76" cm="1">
        <f t="array" ref="C249">_xlfn.IFS($A249=0,C$19,$A249&lt;=C$25,C$26,$A249&lt;=C$21,MAX(C$26,C$22+C$23*(C$21-$A249)^C$24),$A249&gt;=C$28,MIN(C$33,C$29+C$31*IF(C$30,MAX(0,$A249-C$30),$A249-C$28)^C$32), TRUE, 0)</f>
        <v>1121.25</v>
      </c>
      <c r="D249" s="75" cm="1">
        <f t="array" ref="D249">_xlfn.IFS($A249=0,D$19,$A249&lt;=D$25,D$26,$A249&lt;=D$21,MAX(D$26,D$22+D$23*(D$21-$A249)^D$24),$A249&gt;=D$28,MIN(D$33,D$29+D$31*IF(D$30,MAX(0,$A249-D$30),$A249-D$28)^D$32), TRUE, 0)</f>
        <v>4140</v>
      </c>
      <c r="E249" s="76" cm="1">
        <f t="array" ref="E249">_xlfn.IFS($A249=0,E$19,$A249&lt;=E$25,E$26,$A249&lt;=E$21,MAX(E$26,E$22+E$23*(E$21-$A249)^E$24),$A249&gt;=E$28,MIN(E$33,E$29+E$31*IF(E$30,MAX(0,$A249-E$30),$A249-E$28)^E$32), TRUE, 0)</f>
        <v>2070</v>
      </c>
      <c r="F249" s="4"/>
      <c r="G249" s="4"/>
      <c r="H249" s="4"/>
      <c r="K249" s="3"/>
      <c r="L249" s="3"/>
    </row>
    <row r="250" spans="1:12">
      <c r="A250" s="53">
        <v>213</v>
      </c>
      <c r="B250" s="75" cm="1">
        <f t="array" ref="B250">_xlfn.IFS($A250=0,B$19,$A250&lt;=B$25,B$26,$A250&lt;=B$21,MAX(B$26,B$22+B$23*(B$21-$A250)^B$24),$A250&gt;=B$28,MIN(B$33,B$29+B$31*IF(B$30,MAX(0,$A250-B$30),$A250-B$28)^B$32), TRUE, 0)</f>
        <v>1552.4999999999998</v>
      </c>
      <c r="C250" s="76" cm="1">
        <f t="array" ref="C250">_xlfn.IFS($A250=0,C$19,$A250&lt;=C$25,C$26,$A250&lt;=C$21,MAX(C$26,C$22+C$23*(C$21-$A250)^C$24),$A250&gt;=C$28,MIN(C$33,C$29+C$31*IF(C$30,MAX(0,$A250-C$30),$A250-C$28)^C$32), TRUE, 0)</f>
        <v>1164.375</v>
      </c>
      <c r="D250" s="75" cm="1">
        <f t="array" ref="D250">_xlfn.IFS($A250=0,D$19,$A250&lt;=D$25,D$26,$A250&lt;=D$21,MAX(D$26,D$22+D$23*(D$21-$A250)^D$24),$A250&gt;=D$28,MIN(D$33,D$29+D$31*IF(D$30,MAX(0,$A250-D$30),$A250-D$28)^D$32), TRUE, 0)</f>
        <v>4197.5</v>
      </c>
      <c r="E250" s="76" cm="1">
        <f t="array" ref="E250">_xlfn.IFS($A250=0,E$19,$A250&lt;=E$25,E$26,$A250&lt;=E$21,MAX(E$26,E$22+E$23*(E$21-$A250)^E$24),$A250&gt;=E$28,MIN(E$33,E$29+E$31*IF(E$30,MAX(0,$A250-E$30),$A250-E$28)^E$32), TRUE, 0)</f>
        <v>2098.75</v>
      </c>
      <c r="F250" s="4"/>
      <c r="G250" s="4"/>
      <c r="H250" s="4"/>
      <c r="K250" s="3"/>
      <c r="L250" s="3"/>
    </row>
    <row r="251" spans="1:12">
      <c r="A251" s="53">
        <v>214</v>
      </c>
      <c r="B251" s="75" cm="1">
        <f t="array" ref="B251">_xlfn.IFS($A251=0,B$19,$A251&lt;=B$25,B$26,$A251&lt;=B$21,MAX(B$26,B$22+B$23*(B$21-$A251)^B$24),$A251&gt;=B$28,MIN(B$33,B$29+B$31*IF(B$30,MAX(0,$A251-B$30),$A251-B$28)^B$32), TRUE, 0)</f>
        <v>1609.9999999999998</v>
      </c>
      <c r="C251" s="76" cm="1">
        <f t="array" ref="C251">_xlfn.IFS($A251=0,C$19,$A251&lt;=C$25,C$26,$A251&lt;=C$21,MAX(C$26,C$22+C$23*(C$21-$A251)^C$24),$A251&gt;=C$28,MIN(C$33,C$29+C$31*IF(C$30,MAX(0,$A251-C$30),$A251-C$28)^C$32), TRUE, 0)</f>
        <v>1207.5</v>
      </c>
      <c r="D251" s="75" cm="1">
        <f t="array" ref="D251">_xlfn.IFS($A251=0,D$19,$A251&lt;=D$25,D$26,$A251&lt;=D$21,MAX(D$26,D$22+D$23*(D$21-$A251)^D$24),$A251&gt;=D$28,MIN(D$33,D$29+D$31*IF(D$30,MAX(0,$A251-D$30),$A251-D$28)^D$32), TRUE, 0)</f>
        <v>4255</v>
      </c>
      <c r="E251" s="76" cm="1">
        <f t="array" ref="E251">_xlfn.IFS($A251=0,E$19,$A251&lt;=E$25,E$26,$A251&lt;=E$21,MAX(E$26,E$22+E$23*(E$21-$A251)^E$24),$A251&gt;=E$28,MIN(E$33,E$29+E$31*IF(E$30,MAX(0,$A251-E$30),$A251-E$28)^E$32), TRUE, 0)</f>
        <v>2127.5</v>
      </c>
      <c r="F251" s="4"/>
      <c r="G251" s="4"/>
      <c r="H251" s="4"/>
      <c r="K251" s="3"/>
      <c r="L251" s="3"/>
    </row>
    <row r="252" spans="1:12">
      <c r="A252" s="53">
        <v>215</v>
      </c>
      <c r="B252" s="75" cm="1">
        <f t="array" ref="B252">_xlfn.IFS($A252=0,B$19,$A252&lt;=B$25,B$26,$A252&lt;=B$21,MAX(B$26,B$22+B$23*(B$21-$A252)^B$24),$A252&gt;=B$28,MIN(B$33,B$29+B$31*IF(B$30,MAX(0,$A252-B$30),$A252-B$28)^B$32), TRUE, 0)</f>
        <v>1667.4999999999998</v>
      </c>
      <c r="C252" s="76" cm="1">
        <f t="array" ref="C252">_xlfn.IFS($A252=0,C$19,$A252&lt;=C$25,C$26,$A252&lt;=C$21,MAX(C$26,C$22+C$23*(C$21-$A252)^C$24),$A252&gt;=C$28,MIN(C$33,C$29+C$31*IF(C$30,MAX(0,$A252-C$30),$A252-C$28)^C$32), TRUE, 0)</f>
        <v>1250.625</v>
      </c>
      <c r="D252" s="75" cm="1">
        <f t="array" ref="D252">_xlfn.IFS($A252=0,D$19,$A252&lt;=D$25,D$26,$A252&lt;=D$21,MAX(D$26,D$22+D$23*(D$21-$A252)^D$24),$A252&gt;=D$28,MIN(D$33,D$29+D$31*IF(D$30,MAX(0,$A252-D$30),$A252-D$28)^D$32), TRUE, 0)</f>
        <v>4312.5</v>
      </c>
      <c r="E252" s="76" cm="1">
        <f t="array" ref="E252">_xlfn.IFS($A252=0,E$19,$A252&lt;=E$25,E$26,$A252&lt;=E$21,MAX(E$26,E$22+E$23*(E$21-$A252)^E$24),$A252&gt;=E$28,MIN(E$33,E$29+E$31*IF(E$30,MAX(0,$A252-E$30),$A252-E$28)^E$32), TRUE, 0)</f>
        <v>2156.25</v>
      </c>
      <c r="F252" s="4"/>
      <c r="G252" s="4"/>
      <c r="H252" s="4"/>
      <c r="K252" s="3"/>
      <c r="L252" s="3"/>
    </row>
    <row r="253" spans="1:12">
      <c r="A253" s="53">
        <v>216</v>
      </c>
      <c r="B253" s="75" cm="1">
        <f t="array" ref="B253">_xlfn.IFS($A253=0,B$19,$A253&lt;=B$25,B$26,$A253&lt;=B$21,MAX(B$26,B$22+B$23*(B$21-$A253)^B$24),$A253&gt;=B$28,MIN(B$33,B$29+B$31*IF(B$30,MAX(0,$A253-B$30),$A253-B$28)^B$32), TRUE, 0)</f>
        <v>1724.9999999999998</v>
      </c>
      <c r="C253" s="76" cm="1">
        <f t="array" ref="C253">_xlfn.IFS($A253=0,C$19,$A253&lt;=C$25,C$26,$A253&lt;=C$21,MAX(C$26,C$22+C$23*(C$21-$A253)^C$24),$A253&gt;=C$28,MIN(C$33,C$29+C$31*IF(C$30,MAX(0,$A253-C$30),$A253-C$28)^C$32), TRUE, 0)</f>
        <v>1293.75</v>
      </c>
      <c r="D253" s="75" cm="1">
        <f t="array" ref="D253">_xlfn.IFS($A253=0,D$19,$A253&lt;=D$25,D$26,$A253&lt;=D$21,MAX(D$26,D$22+D$23*(D$21-$A253)^D$24),$A253&gt;=D$28,MIN(D$33,D$29+D$31*IF(D$30,MAX(0,$A253-D$30),$A253-D$28)^D$32), TRUE, 0)</f>
        <v>4370</v>
      </c>
      <c r="E253" s="76" cm="1">
        <f t="array" ref="E253">_xlfn.IFS($A253=0,E$19,$A253&lt;=E$25,E$26,$A253&lt;=E$21,MAX(E$26,E$22+E$23*(E$21-$A253)^E$24),$A253&gt;=E$28,MIN(E$33,E$29+E$31*IF(E$30,MAX(0,$A253-E$30),$A253-E$28)^E$32), TRUE, 0)</f>
        <v>2185</v>
      </c>
      <c r="F253" s="4"/>
      <c r="G253" s="4"/>
      <c r="H253" s="4"/>
      <c r="K253" s="3"/>
      <c r="L253" s="3"/>
    </row>
    <row r="254" spans="1:12">
      <c r="A254" s="53">
        <v>217</v>
      </c>
      <c r="B254" s="75" cm="1">
        <f t="array" ref="B254">_xlfn.IFS($A254=0,B$19,$A254&lt;=B$25,B$26,$A254&lt;=B$21,MAX(B$26,B$22+B$23*(B$21-$A254)^B$24),$A254&gt;=B$28,MIN(B$33,B$29+B$31*IF(B$30,MAX(0,$A254-B$30),$A254-B$28)^B$32), TRUE, 0)</f>
        <v>1782.4999999999998</v>
      </c>
      <c r="C254" s="76" cm="1">
        <f t="array" ref="C254">_xlfn.IFS($A254=0,C$19,$A254&lt;=C$25,C$26,$A254&lt;=C$21,MAX(C$26,C$22+C$23*(C$21-$A254)^C$24),$A254&gt;=C$28,MIN(C$33,C$29+C$31*IF(C$30,MAX(0,$A254-C$30),$A254-C$28)^C$32), TRUE, 0)</f>
        <v>1336.875</v>
      </c>
      <c r="D254" s="75" cm="1">
        <f t="array" ref="D254">_xlfn.IFS($A254=0,D$19,$A254&lt;=D$25,D$26,$A254&lt;=D$21,MAX(D$26,D$22+D$23*(D$21-$A254)^D$24),$A254&gt;=D$28,MIN(D$33,D$29+D$31*IF(D$30,MAX(0,$A254-D$30),$A254-D$28)^D$32), TRUE, 0)</f>
        <v>4427.5</v>
      </c>
      <c r="E254" s="76" cm="1">
        <f t="array" ref="E254">_xlfn.IFS($A254=0,E$19,$A254&lt;=E$25,E$26,$A254&lt;=E$21,MAX(E$26,E$22+E$23*(E$21-$A254)^E$24),$A254&gt;=E$28,MIN(E$33,E$29+E$31*IF(E$30,MAX(0,$A254-E$30),$A254-E$28)^E$32), TRUE, 0)</f>
        <v>2213.75</v>
      </c>
      <c r="F254" s="4"/>
      <c r="G254" s="4"/>
      <c r="H254" s="4"/>
      <c r="K254" s="3"/>
      <c r="L254" s="3"/>
    </row>
    <row r="255" spans="1:12">
      <c r="A255" s="53">
        <v>218</v>
      </c>
      <c r="B255" s="75" cm="1">
        <f t="array" ref="B255">_xlfn.IFS($A255=0,B$19,$A255&lt;=B$25,B$26,$A255&lt;=B$21,MAX(B$26,B$22+B$23*(B$21-$A255)^B$24),$A255&gt;=B$28,MIN(B$33,B$29+B$31*IF(B$30,MAX(0,$A255-B$30),$A255-B$28)^B$32), TRUE, 0)</f>
        <v>1839.9999999999998</v>
      </c>
      <c r="C255" s="76" cm="1">
        <f t="array" ref="C255">_xlfn.IFS($A255=0,C$19,$A255&lt;=C$25,C$26,$A255&lt;=C$21,MAX(C$26,C$22+C$23*(C$21-$A255)^C$24),$A255&gt;=C$28,MIN(C$33,C$29+C$31*IF(C$30,MAX(0,$A255-C$30),$A255-C$28)^C$32), TRUE, 0)</f>
        <v>1380</v>
      </c>
      <c r="D255" s="75" cm="1">
        <f t="array" ref="D255">_xlfn.IFS($A255=0,D$19,$A255&lt;=D$25,D$26,$A255&lt;=D$21,MAX(D$26,D$22+D$23*(D$21-$A255)^D$24),$A255&gt;=D$28,MIN(D$33,D$29+D$31*IF(D$30,MAX(0,$A255-D$30),$A255-D$28)^D$32), TRUE, 0)</f>
        <v>4485</v>
      </c>
      <c r="E255" s="76" cm="1">
        <f t="array" ref="E255">_xlfn.IFS($A255=0,E$19,$A255&lt;=E$25,E$26,$A255&lt;=E$21,MAX(E$26,E$22+E$23*(E$21-$A255)^E$24),$A255&gt;=E$28,MIN(E$33,E$29+E$31*IF(E$30,MAX(0,$A255-E$30),$A255-E$28)^E$32), TRUE, 0)</f>
        <v>2242.5</v>
      </c>
      <c r="F255" s="4"/>
      <c r="G255" s="4"/>
      <c r="H255" s="4"/>
      <c r="K255" s="3"/>
      <c r="L255" s="3"/>
    </row>
    <row r="256" spans="1:12">
      <c r="A256" s="53">
        <v>219</v>
      </c>
      <c r="B256" s="75" cm="1">
        <f t="array" ref="B256">_xlfn.IFS($A256=0,B$19,$A256&lt;=B$25,B$26,$A256&lt;=B$21,MAX(B$26,B$22+B$23*(B$21-$A256)^B$24),$A256&gt;=B$28,MIN(B$33,B$29+B$31*IF(B$30,MAX(0,$A256-B$30),$A256-B$28)^B$32), TRUE, 0)</f>
        <v>1897.4999999999998</v>
      </c>
      <c r="C256" s="76" cm="1">
        <f t="array" ref="C256">_xlfn.IFS($A256=0,C$19,$A256&lt;=C$25,C$26,$A256&lt;=C$21,MAX(C$26,C$22+C$23*(C$21-$A256)^C$24),$A256&gt;=C$28,MIN(C$33,C$29+C$31*IF(C$30,MAX(0,$A256-C$30),$A256-C$28)^C$32), TRUE, 0)</f>
        <v>1423.125</v>
      </c>
      <c r="D256" s="75" cm="1">
        <f t="array" ref="D256">_xlfn.IFS($A256=0,D$19,$A256&lt;=D$25,D$26,$A256&lt;=D$21,MAX(D$26,D$22+D$23*(D$21-$A256)^D$24),$A256&gt;=D$28,MIN(D$33,D$29+D$31*IF(D$30,MAX(0,$A256-D$30),$A256-D$28)^D$32), TRUE, 0)</f>
        <v>4542.5</v>
      </c>
      <c r="E256" s="76" cm="1">
        <f t="array" ref="E256">_xlfn.IFS($A256=0,E$19,$A256&lt;=E$25,E$26,$A256&lt;=E$21,MAX(E$26,E$22+E$23*(E$21-$A256)^E$24),$A256&gt;=E$28,MIN(E$33,E$29+E$31*IF(E$30,MAX(0,$A256-E$30),$A256-E$28)^E$32), TRUE, 0)</f>
        <v>2271.25</v>
      </c>
      <c r="F256" s="4"/>
      <c r="G256" s="4"/>
      <c r="H256" s="4"/>
      <c r="K256" s="3"/>
      <c r="L256" s="3"/>
    </row>
    <row r="257" spans="1:12">
      <c r="A257" s="53">
        <v>220</v>
      </c>
      <c r="B257" s="75" cm="1">
        <f t="array" ref="B257">_xlfn.IFS($A257=0,B$19,$A257&lt;=B$25,B$26,$A257&lt;=B$21,MAX(B$26,B$22+B$23*(B$21-$A257)^B$24),$A257&gt;=B$28,MIN(B$33,B$29+B$31*IF(B$30,MAX(0,$A257-B$30),$A257-B$28)^B$32), TRUE, 0)</f>
        <v>1954.9999999999998</v>
      </c>
      <c r="C257" s="76" cm="1">
        <f t="array" ref="C257">_xlfn.IFS($A257=0,C$19,$A257&lt;=C$25,C$26,$A257&lt;=C$21,MAX(C$26,C$22+C$23*(C$21-$A257)^C$24),$A257&gt;=C$28,MIN(C$33,C$29+C$31*IF(C$30,MAX(0,$A257-C$30),$A257-C$28)^C$32), TRUE, 0)</f>
        <v>1466.25</v>
      </c>
      <c r="D257" s="75" cm="1">
        <f t="array" ref="D257">_xlfn.IFS($A257=0,D$19,$A257&lt;=D$25,D$26,$A257&lt;=D$21,MAX(D$26,D$22+D$23*(D$21-$A257)^D$24),$A257&gt;=D$28,MIN(D$33,D$29+D$31*IF(D$30,MAX(0,$A257-D$30),$A257-D$28)^D$32), TRUE, 0)</f>
        <v>4600</v>
      </c>
      <c r="E257" s="76" cm="1">
        <f t="array" ref="E257">_xlfn.IFS($A257=0,E$19,$A257&lt;=E$25,E$26,$A257&lt;=E$21,MAX(E$26,E$22+E$23*(E$21-$A257)^E$24),$A257&gt;=E$28,MIN(E$33,E$29+E$31*IF(E$30,MAX(0,$A257-E$30),$A257-E$28)^E$32), TRUE, 0)</f>
        <v>2300</v>
      </c>
      <c r="F257" s="4"/>
      <c r="G257" s="4"/>
      <c r="H257" s="4"/>
      <c r="K257" s="3"/>
      <c r="L257" s="3"/>
    </row>
    <row r="258" spans="1:12">
      <c r="A258" s="53">
        <v>221</v>
      </c>
      <c r="B258" s="75" cm="1">
        <f t="array" ref="B258">_xlfn.IFS($A258=0,B$19,$A258&lt;=B$25,B$26,$A258&lt;=B$21,MAX(B$26,B$22+B$23*(B$21-$A258)^B$24),$A258&gt;=B$28,MIN(B$33,B$29+B$31*IF(B$30,MAX(0,$A258-B$30),$A258-B$28)^B$32), TRUE, 0)</f>
        <v>2012.4999999999998</v>
      </c>
      <c r="C258" s="76" cm="1">
        <f t="array" ref="C258">_xlfn.IFS($A258=0,C$19,$A258&lt;=C$25,C$26,$A258&lt;=C$21,MAX(C$26,C$22+C$23*(C$21-$A258)^C$24),$A258&gt;=C$28,MIN(C$33,C$29+C$31*IF(C$30,MAX(0,$A258-C$30),$A258-C$28)^C$32), TRUE, 0)</f>
        <v>1509.375</v>
      </c>
      <c r="D258" s="75" cm="1">
        <f t="array" ref="D258">_xlfn.IFS($A258=0,D$19,$A258&lt;=D$25,D$26,$A258&lt;=D$21,MAX(D$26,D$22+D$23*(D$21-$A258)^D$24),$A258&gt;=D$28,MIN(D$33,D$29+D$31*IF(D$30,MAX(0,$A258-D$30),$A258-D$28)^D$32), TRUE, 0)</f>
        <v>4657.5</v>
      </c>
      <c r="E258" s="76" cm="1">
        <f t="array" ref="E258">_xlfn.IFS($A258=0,E$19,$A258&lt;=E$25,E$26,$A258&lt;=E$21,MAX(E$26,E$22+E$23*(E$21-$A258)^E$24),$A258&gt;=E$28,MIN(E$33,E$29+E$31*IF(E$30,MAX(0,$A258-E$30),$A258-E$28)^E$32), TRUE, 0)</f>
        <v>2328.75</v>
      </c>
      <c r="F258" s="4"/>
      <c r="G258" s="4"/>
      <c r="H258" s="4"/>
      <c r="K258" s="3"/>
      <c r="L258" s="3"/>
    </row>
    <row r="259" spans="1:12">
      <c r="A259" s="53">
        <v>222</v>
      </c>
      <c r="B259" s="75" cm="1">
        <f t="array" ref="B259">_xlfn.IFS($A259=0,B$19,$A259&lt;=B$25,B$26,$A259&lt;=B$21,MAX(B$26,B$22+B$23*(B$21-$A259)^B$24),$A259&gt;=B$28,MIN(B$33,B$29+B$31*IF(B$30,MAX(0,$A259-B$30),$A259-B$28)^B$32), TRUE, 0)</f>
        <v>2070</v>
      </c>
      <c r="C259" s="76" cm="1">
        <f t="array" ref="C259">_xlfn.IFS($A259=0,C$19,$A259&lt;=C$25,C$26,$A259&lt;=C$21,MAX(C$26,C$22+C$23*(C$21-$A259)^C$24),$A259&gt;=C$28,MIN(C$33,C$29+C$31*IF(C$30,MAX(0,$A259-C$30),$A259-C$28)^C$32), TRUE, 0)</f>
        <v>1552.5</v>
      </c>
      <c r="D259" s="75" cm="1">
        <f t="array" ref="D259">_xlfn.IFS($A259=0,D$19,$A259&lt;=D$25,D$26,$A259&lt;=D$21,MAX(D$26,D$22+D$23*(D$21-$A259)^D$24),$A259&gt;=D$28,MIN(D$33,D$29+D$31*IF(D$30,MAX(0,$A259-D$30),$A259-D$28)^D$32), TRUE, 0)</f>
        <v>4714.9999999999991</v>
      </c>
      <c r="E259" s="76" cm="1">
        <f t="array" ref="E259">_xlfn.IFS($A259=0,E$19,$A259&lt;=E$25,E$26,$A259&lt;=E$21,MAX(E$26,E$22+E$23*(E$21-$A259)^E$24),$A259&gt;=E$28,MIN(E$33,E$29+E$31*IF(E$30,MAX(0,$A259-E$30),$A259-E$28)^E$32), TRUE, 0)</f>
        <v>2357.4999999999995</v>
      </c>
      <c r="F259" s="4"/>
      <c r="G259" s="4"/>
      <c r="H259" s="4"/>
      <c r="K259" s="3"/>
      <c r="L259" s="3"/>
    </row>
    <row r="260" spans="1:12">
      <c r="A260" s="53">
        <v>223</v>
      </c>
      <c r="B260" s="75" cm="1">
        <f t="array" ref="B260">_xlfn.IFS($A260=0,B$19,$A260&lt;=B$25,B$26,$A260&lt;=B$21,MAX(B$26,B$22+B$23*(B$21-$A260)^B$24),$A260&gt;=B$28,MIN(B$33,B$29+B$31*IF(B$30,MAX(0,$A260-B$30),$A260-B$28)^B$32), TRUE, 0)</f>
        <v>2127.5</v>
      </c>
      <c r="C260" s="76" cm="1">
        <f t="array" ref="C260">_xlfn.IFS($A260=0,C$19,$A260&lt;=C$25,C$26,$A260&lt;=C$21,MAX(C$26,C$22+C$23*(C$21-$A260)^C$24),$A260&gt;=C$28,MIN(C$33,C$29+C$31*IF(C$30,MAX(0,$A260-C$30),$A260-C$28)^C$32), TRUE, 0)</f>
        <v>1595.625</v>
      </c>
      <c r="D260" s="75" cm="1">
        <f t="array" ref="D260">_xlfn.IFS($A260=0,D$19,$A260&lt;=D$25,D$26,$A260&lt;=D$21,MAX(D$26,D$22+D$23*(D$21-$A260)^D$24),$A260&gt;=D$28,MIN(D$33,D$29+D$31*IF(D$30,MAX(0,$A260-D$30),$A260-D$28)^D$32), TRUE, 0)</f>
        <v>4772.4999999999991</v>
      </c>
      <c r="E260" s="76" cm="1">
        <f t="array" ref="E260">_xlfn.IFS($A260=0,E$19,$A260&lt;=E$25,E$26,$A260&lt;=E$21,MAX(E$26,E$22+E$23*(E$21-$A260)^E$24),$A260&gt;=E$28,MIN(E$33,E$29+E$31*IF(E$30,MAX(0,$A260-E$30),$A260-E$28)^E$32), TRUE, 0)</f>
        <v>2386.2499999999995</v>
      </c>
      <c r="F260" s="4"/>
      <c r="G260" s="4"/>
      <c r="H260" s="4"/>
      <c r="K260" s="3"/>
      <c r="L260" s="3"/>
    </row>
    <row r="261" spans="1:12">
      <c r="A261" s="53">
        <v>224</v>
      </c>
      <c r="B261" s="75" cm="1">
        <f t="array" ref="B261">_xlfn.IFS($A261=0,B$19,$A261&lt;=B$25,B$26,$A261&lt;=B$21,MAX(B$26,B$22+B$23*(B$21-$A261)^B$24),$A261&gt;=B$28,MIN(B$33,B$29+B$31*IF(B$30,MAX(0,$A261-B$30),$A261-B$28)^B$32), TRUE, 0)</f>
        <v>2185</v>
      </c>
      <c r="C261" s="76" cm="1">
        <f t="array" ref="C261">_xlfn.IFS($A261=0,C$19,$A261&lt;=C$25,C$26,$A261&lt;=C$21,MAX(C$26,C$22+C$23*(C$21-$A261)^C$24),$A261&gt;=C$28,MIN(C$33,C$29+C$31*IF(C$30,MAX(0,$A261-C$30),$A261-C$28)^C$32), TRUE, 0)</f>
        <v>1638.75</v>
      </c>
      <c r="D261" s="75" cm="1">
        <f t="array" ref="D261">_xlfn.IFS($A261=0,D$19,$A261&lt;=D$25,D$26,$A261&lt;=D$21,MAX(D$26,D$22+D$23*(D$21-$A261)^D$24),$A261&gt;=D$28,MIN(D$33,D$29+D$31*IF(D$30,MAX(0,$A261-D$30),$A261-D$28)^D$32), TRUE, 0)</f>
        <v>4829.9999999999991</v>
      </c>
      <c r="E261" s="76" cm="1">
        <f t="array" ref="E261">_xlfn.IFS($A261=0,E$19,$A261&lt;=E$25,E$26,$A261&lt;=E$21,MAX(E$26,E$22+E$23*(E$21-$A261)^E$24),$A261&gt;=E$28,MIN(E$33,E$29+E$31*IF(E$30,MAX(0,$A261-E$30),$A261-E$28)^E$32), TRUE, 0)</f>
        <v>2414.9999999999995</v>
      </c>
      <c r="F261" s="4"/>
      <c r="G261" s="4"/>
      <c r="H261" s="4"/>
      <c r="K261" s="3"/>
      <c r="L261" s="3"/>
    </row>
    <row r="262" spans="1:12">
      <c r="A262" s="53">
        <v>225</v>
      </c>
      <c r="B262" s="75" cm="1">
        <f t="array" ref="B262">_xlfn.IFS($A262=0,B$19,$A262&lt;=B$25,B$26,$A262&lt;=B$21,MAX(B$26,B$22+B$23*(B$21-$A262)^B$24),$A262&gt;=B$28,MIN(B$33,B$29+B$31*IF(B$30,MAX(0,$A262-B$30),$A262-B$28)^B$32), TRUE, 0)</f>
        <v>2242.5</v>
      </c>
      <c r="C262" s="76" cm="1">
        <f t="array" ref="C262">_xlfn.IFS($A262=0,C$19,$A262&lt;=C$25,C$26,$A262&lt;=C$21,MAX(C$26,C$22+C$23*(C$21-$A262)^C$24),$A262&gt;=C$28,MIN(C$33,C$29+C$31*IF(C$30,MAX(0,$A262-C$30),$A262-C$28)^C$32), TRUE, 0)</f>
        <v>1681.875</v>
      </c>
      <c r="D262" s="75" cm="1">
        <f t="array" ref="D262">_xlfn.IFS($A262=0,D$19,$A262&lt;=D$25,D$26,$A262&lt;=D$21,MAX(D$26,D$22+D$23*(D$21-$A262)^D$24),$A262&gt;=D$28,MIN(D$33,D$29+D$31*IF(D$30,MAX(0,$A262-D$30),$A262-D$28)^D$32), TRUE, 0)</f>
        <v>4887.4999999999991</v>
      </c>
      <c r="E262" s="76" cm="1">
        <f t="array" ref="E262">_xlfn.IFS($A262=0,E$19,$A262&lt;=E$25,E$26,$A262&lt;=E$21,MAX(E$26,E$22+E$23*(E$21-$A262)^E$24),$A262&gt;=E$28,MIN(E$33,E$29+E$31*IF(E$30,MAX(0,$A262-E$30),$A262-E$28)^E$32), TRUE, 0)</f>
        <v>2443.7499999999995</v>
      </c>
      <c r="F262" s="4"/>
      <c r="G262" s="4"/>
      <c r="H262" s="4"/>
      <c r="K262" s="3"/>
      <c r="L262" s="3"/>
    </row>
    <row r="263" spans="1:12">
      <c r="A263" s="53">
        <v>226</v>
      </c>
      <c r="B263" s="75" cm="1">
        <f t="array" ref="B263">_xlfn.IFS($A263=0,B$19,$A263&lt;=B$25,B$26,$A263&lt;=B$21,MAX(B$26,B$22+B$23*(B$21-$A263)^B$24),$A263&gt;=B$28,MIN(B$33,B$29+B$31*IF(B$30,MAX(0,$A263-B$30),$A263-B$28)^B$32), TRUE, 0)</f>
        <v>2300</v>
      </c>
      <c r="C263" s="76" cm="1">
        <f t="array" ref="C263">_xlfn.IFS($A263=0,C$19,$A263&lt;=C$25,C$26,$A263&lt;=C$21,MAX(C$26,C$22+C$23*(C$21-$A263)^C$24),$A263&gt;=C$28,MIN(C$33,C$29+C$31*IF(C$30,MAX(0,$A263-C$30),$A263-C$28)^C$32), TRUE, 0)</f>
        <v>1725</v>
      </c>
      <c r="D263" s="75" cm="1">
        <f t="array" ref="D263">_xlfn.IFS($A263=0,D$19,$A263&lt;=D$25,D$26,$A263&lt;=D$21,MAX(D$26,D$22+D$23*(D$21-$A263)^D$24),$A263&gt;=D$28,MIN(D$33,D$29+D$31*IF(D$30,MAX(0,$A263-D$30),$A263-D$28)^D$32), TRUE, 0)</f>
        <v>4944.9999999999991</v>
      </c>
      <c r="E263" s="76" cm="1">
        <f t="array" ref="E263">_xlfn.IFS($A263=0,E$19,$A263&lt;=E$25,E$26,$A263&lt;=E$21,MAX(E$26,E$22+E$23*(E$21-$A263)^E$24),$A263&gt;=E$28,MIN(E$33,E$29+E$31*IF(E$30,MAX(0,$A263-E$30),$A263-E$28)^E$32), TRUE, 0)</f>
        <v>2472.4999999999995</v>
      </c>
      <c r="F263" s="4"/>
      <c r="G263" s="4"/>
      <c r="H263" s="4"/>
      <c r="K263" s="3"/>
      <c r="L263" s="3"/>
    </row>
    <row r="264" spans="1:12">
      <c r="A264" s="53">
        <v>227</v>
      </c>
      <c r="B264" s="75" cm="1">
        <f t="array" ref="B264">_xlfn.IFS($A264=0,B$19,$A264&lt;=B$25,B$26,$A264&lt;=B$21,MAX(B$26,B$22+B$23*(B$21-$A264)^B$24),$A264&gt;=B$28,MIN(B$33,B$29+B$31*IF(B$30,MAX(0,$A264-B$30),$A264-B$28)^B$32), TRUE, 0)</f>
        <v>2357.5</v>
      </c>
      <c r="C264" s="76" cm="1">
        <f t="array" ref="C264">_xlfn.IFS($A264=0,C$19,$A264&lt;=C$25,C$26,$A264&lt;=C$21,MAX(C$26,C$22+C$23*(C$21-$A264)^C$24),$A264&gt;=C$28,MIN(C$33,C$29+C$31*IF(C$30,MAX(0,$A264-C$30),$A264-C$28)^C$32), TRUE, 0)</f>
        <v>1768.125</v>
      </c>
      <c r="D264" s="75" cm="1">
        <f t="array" ref="D264">_xlfn.IFS($A264=0,D$19,$A264&lt;=D$25,D$26,$A264&lt;=D$21,MAX(D$26,D$22+D$23*(D$21-$A264)^D$24),$A264&gt;=D$28,MIN(D$33,D$29+D$31*IF(D$30,MAX(0,$A264-D$30),$A264-D$28)^D$32), TRUE, 0)</f>
        <v>5002.4999999999991</v>
      </c>
      <c r="E264" s="76" cm="1">
        <f t="array" ref="E264">_xlfn.IFS($A264=0,E$19,$A264&lt;=E$25,E$26,$A264&lt;=E$21,MAX(E$26,E$22+E$23*(E$21-$A264)^E$24),$A264&gt;=E$28,MIN(E$33,E$29+E$31*IF(E$30,MAX(0,$A264-E$30),$A264-E$28)^E$32), TRUE, 0)</f>
        <v>2501.2499999999995</v>
      </c>
      <c r="F264" s="4"/>
      <c r="G264" s="4"/>
      <c r="H264" s="4"/>
      <c r="K264" s="3"/>
      <c r="L264" s="3"/>
    </row>
    <row r="265" spans="1:12">
      <c r="A265" s="53">
        <v>228</v>
      </c>
      <c r="B265" s="75" cm="1">
        <f t="array" ref="B265">_xlfn.IFS($A265=0,B$19,$A265&lt;=B$25,B$26,$A265&lt;=B$21,MAX(B$26,B$22+B$23*(B$21-$A265)^B$24),$A265&gt;=B$28,MIN(B$33,B$29+B$31*IF(B$30,MAX(0,$A265-B$30),$A265-B$28)^B$32), TRUE, 0)</f>
        <v>2414.9999999999995</v>
      </c>
      <c r="C265" s="76" cm="1">
        <f t="array" ref="C265">_xlfn.IFS($A265=0,C$19,$A265&lt;=C$25,C$26,$A265&lt;=C$21,MAX(C$26,C$22+C$23*(C$21-$A265)^C$24),$A265&gt;=C$28,MIN(C$33,C$29+C$31*IF(C$30,MAX(0,$A265-C$30),$A265-C$28)^C$32), TRUE, 0)</f>
        <v>1811.25</v>
      </c>
      <c r="D265" s="75" cm="1">
        <f t="array" ref="D265">_xlfn.IFS($A265=0,D$19,$A265&lt;=D$25,D$26,$A265&lt;=D$21,MAX(D$26,D$22+D$23*(D$21-$A265)^D$24),$A265&gt;=D$28,MIN(D$33,D$29+D$31*IF(D$30,MAX(0,$A265-D$30),$A265-D$28)^D$32), TRUE, 0)</f>
        <v>5059.9999999999991</v>
      </c>
      <c r="E265" s="76" cm="1">
        <f t="array" ref="E265">_xlfn.IFS($A265=0,E$19,$A265&lt;=E$25,E$26,$A265&lt;=E$21,MAX(E$26,E$22+E$23*(E$21-$A265)^E$24),$A265&gt;=E$28,MIN(E$33,E$29+E$31*IF(E$30,MAX(0,$A265-E$30),$A265-E$28)^E$32), TRUE, 0)</f>
        <v>2529.9999999999995</v>
      </c>
      <c r="F265" s="4"/>
      <c r="G265" s="4"/>
      <c r="H265" s="4"/>
      <c r="K265" s="3"/>
      <c r="L265" s="3"/>
    </row>
    <row r="266" spans="1:12">
      <c r="A266" s="53">
        <v>229</v>
      </c>
      <c r="B266" s="75" cm="1">
        <f t="array" ref="B266">_xlfn.IFS($A266=0,B$19,$A266&lt;=B$25,B$26,$A266&lt;=B$21,MAX(B$26,B$22+B$23*(B$21-$A266)^B$24),$A266&gt;=B$28,MIN(B$33,B$29+B$31*IF(B$30,MAX(0,$A266-B$30),$A266-B$28)^B$32), TRUE, 0)</f>
        <v>2472.4999999999995</v>
      </c>
      <c r="C266" s="76" cm="1">
        <f t="array" ref="C266">_xlfn.IFS($A266=0,C$19,$A266&lt;=C$25,C$26,$A266&lt;=C$21,MAX(C$26,C$22+C$23*(C$21-$A266)^C$24),$A266&gt;=C$28,MIN(C$33,C$29+C$31*IF(C$30,MAX(0,$A266-C$30),$A266-C$28)^C$32), TRUE, 0)</f>
        <v>1854.375</v>
      </c>
      <c r="D266" s="75" cm="1">
        <f t="array" ref="D266">_xlfn.IFS($A266=0,D$19,$A266&lt;=D$25,D$26,$A266&lt;=D$21,MAX(D$26,D$22+D$23*(D$21-$A266)^D$24),$A266&gt;=D$28,MIN(D$33,D$29+D$31*IF(D$30,MAX(0,$A266-D$30),$A266-D$28)^D$32), TRUE, 0)</f>
        <v>5117.4999999999991</v>
      </c>
      <c r="E266" s="76" cm="1">
        <f t="array" ref="E266">_xlfn.IFS($A266=0,E$19,$A266&lt;=E$25,E$26,$A266&lt;=E$21,MAX(E$26,E$22+E$23*(E$21-$A266)^E$24),$A266&gt;=E$28,MIN(E$33,E$29+E$31*IF(E$30,MAX(0,$A266-E$30),$A266-E$28)^E$32), TRUE, 0)</f>
        <v>2558.7499999999995</v>
      </c>
      <c r="F266" s="4"/>
      <c r="G266" s="4"/>
      <c r="H266" s="4"/>
      <c r="K266" s="3"/>
      <c r="L266" s="3"/>
    </row>
    <row r="267" spans="1:12">
      <c r="A267" s="53">
        <v>230</v>
      </c>
      <c r="B267" s="75" cm="1">
        <f t="array" ref="B267">_xlfn.IFS($A267=0,B$19,$A267&lt;=B$25,B$26,$A267&lt;=B$21,MAX(B$26,B$22+B$23*(B$21-$A267)^B$24),$A267&gt;=B$28,MIN(B$33,B$29+B$31*IF(B$30,MAX(0,$A267-B$30),$A267-B$28)^B$32), TRUE, 0)</f>
        <v>2529.9999999999995</v>
      </c>
      <c r="C267" s="76" cm="1">
        <f t="array" ref="C267">_xlfn.IFS($A267=0,C$19,$A267&lt;=C$25,C$26,$A267&lt;=C$21,MAX(C$26,C$22+C$23*(C$21-$A267)^C$24),$A267&gt;=C$28,MIN(C$33,C$29+C$31*IF(C$30,MAX(0,$A267-C$30),$A267-C$28)^C$32), TRUE, 0)</f>
        <v>1897.5</v>
      </c>
      <c r="D267" s="75" cm="1">
        <f t="array" ref="D267">_xlfn.IFS($A267=0,D$19,$A267&lt;=D$25,D$26,$A267&lt;=D$21,MAX(D$26,D$22+D$23*(D$21-$A267)^D$24),$A267&gt;=D$28,MIN(D$33,D$29+D$31*IF(D$30,MAX(0,$A267-D$30),$A267-D$28)^D$32), TRUE, 0)</f>
        <v>5174.9999999999991</v>
      </c>
      <c r="E267" s="76" cm="1">
        <f t="array" ref="E267">_xlfn.IFS($A267=0,E$19,$A267&lt;=E$25,E$26,$A267&lt;=E$21,MAX(E$26,E$22+E$23*(E$21-$A267)^E$24),$A267&gt;=E$28,MIN(E$33,E$29+E$31*IF(E$30,MAX(0,$A267-E$30),$A267-E$28)^E$32), TRUE, 0)</f>
        <v>2587.4999999999995</v>
      </c>
      <c r="F267" s="4"/>
      <c r="G267" s="4"/>
      <c r="H267" s="4"/>
      <c r="K267" s="3"/>
      <c r="L267" s="3"/>
    </row>
    <row r="268" spans="1:12">
      <c r="A268" s="53">
        <v>231</v>
      </c>
      <c r="B268" s="75" cm="1">
        <f t="array" ref="B268">_xlfn.IFS($A268=0,B$19,$A268&lt;=B$25,B$26,$A268&lt;=B$21,MAX(B$26,B$22+B$23*(B$21-$A268)^B$24),$A268&gt;=B$28,MIN(B$33,B$29+B$31*IF(B$30,MAX(0,$A268-B$30),$A268-B$28)^B$32), TRUE, 0)</f>
        <v>2587.4999999999995</v>
      </c>
      <c r="C268" s="76" cm="1">
        <f t="array" ref="C268">_xlfn.IFS($A268=0,C$19,$A268&lt;=C$25,C$26,$A268&lt;=C$21,MAX(C$26,C$22+C$23*(C$21-$A268)^C$24),$A268&gt;=C$28,MIN(C$33,C$29+C$31*IF(C$30,MAX(0,$A268-C$30),$A268-C$28)^C$32), TRUE, 0)</f>
        <v>1940.625</v>
      </c>
      <c r="D268" s="75" cm="1">
        <f t="array" ref="D268">_xlfn.IFS($A268=0,D$19,$A268&lt;=D$25,D$26,$A268&lt;=D$21,MAX(D$26,D$22+D$23*(D$21-$A268)^D$24),$A268&gt;=D$28,MIN(D$33,D$29+D$31*IF(D$30,MAX(0,$A268-D$30),$A268-D$28)^D$32), TRUE, 0)</f>
        <v>5232.4999999999991</v>
      </c>
      <c r="E268" s="76" cm="1">
        <f t="array" ref="E268">_xlfn.IFS($A268=0,E$19,$A268&lt;=E$25,E$26,$A268&lt;=E$21,MAX(E$26,E$22+E$23*(E$21-$A268)^E$24),$A268&gt;=E$28,MIN(E$33,E$29+E$31*IF(E$30,MAX(0,$A268-E$30),$A268-E$28)^E$32), TRUE, 0)</f>
        <v>2616.2499999999995</v>
      </c>
      <c r="F268" s="4"/>
      <c r="G268" s="4"/>
      <c r="H268" s="4"/>
      <c r="K268" s="3"/>
      <c r="L268" s="3"/>
    </row>
    <row r="269" spans="1:12">
      <c r="A269" s="53">
        <v>232</v>
      </c>
      <c r="B269" s="75" cm="1">
        <f t="array" ref="B269">_xlfn.IFS($A269=0,B$19,$A269&lt;=B$25,B$26,$A269&lt;=B$21,MAX(B$26,B$22+B$23*(B$21-$A269)^B$24),$A269&gt;=B$28,MIN(B$33,B$29+B$31*IF(B$30,MAX(0,$A269-B$30),$A269-B$28)^B$32), TRUE, 0)</f>
        <v>2644.9999999999995</v>
      </c>
      <c r="C269" s="76" cm="1">
        <f t="array" ref="C269">_xlfn.IFS($A269=0,C$19,$A269&lt;=C$25,C$26,$A269&lt;=C$21,MAX(C$26,C$22+C$23*(C$21-$A269)^C$24),$A269&gt;=C$28,MIN(C$33,C$29+C$31*IF(C$30,MAX(0,$A269-C$30),$A269-C$28)^C$32), TRUE, 0)</f>
        <v>1983.75</v>
      </c>
      <c r="D269" s="75" cm="1">
        <f t="array" ref="D269">_xlfn.IFS($A269=0,D$19,$A269&lt;=D$25,D$26,$A269&lt;=D$21,MAX(D$26,D$22+D$23*(D$21-$A269)^D$24),$A269&gt;=D$28,MIN(D$33,D$29+D$31*IF(D$30,MAX(0,$A269-D$30),$A269-D$28)^D$32), TRUE, 0)</f>
        <v>5289.9999999999991</v>
      </c>
      <c r="E269" s="76" cm="1">
        <f t="array" ref="E269">_xlfn.IFS($A269=0,E$19,$A269&lt;=E$25,E$26,$A269&lt;=E$21,MAX(E$26,E$22+E$23*(E$21-$A269)^E$24),$A269&gt;=E$28,MIN(E$33,E$29+E$31*IF(E$30,MAX(0,$A269-E$30),$A269-E$28)^E$32), TRUE, 0)</f>
        <v>2644.9999999999995</v>
      </c>
      <c r="F269" s="4"/>
      <c r="G269" s="4"/>
      <c r="H269" s="4"/>
      <c r="K269" s="3"/>
      <c r="L269" s="3"/>
    </row>
    <row r="270" spans="1:12">
      <c r="A270" s="53">
        <v>233</v>
      </c>
      <c r="B270" s="75" cm="1">
        <f t="array" ref="B270">_xlfn.IFS($A270=0,B$19,$A270&lt;=B$25,B$26,$A270&lt;=B$21,MAX(B$26,B$22+B$23*(B$21-$A270)^B$24),$A270&gt;=B$28,MIN(B$33,B$29+B$31*IF(B$30,MAX(0,$A270-B$30),$A270-B$28)^B$32), TRUE, 0)</f>
        <v>2702.4999999999995</v>
      </c>
      <c r="C270" s="76" cm="1">
        <f t="array" ref="C270">_xlfn.IFS($A270=0,C$19,$A270&lt;=C$25,C$26,$A270&lt;=C$21,MAX(C$26,C$22+C$23*(C$21-$A270)^C$24),$A270&gt;=C$28,MIN(C$33,C$29+C$31*IF(C$30,MAX(0,$A270-C$30),$A270-C$28)^C$32), TRUE, 0)</f>
        <v>2026.875</v>
      </c>
      <c r="D270" s="75" cm="1">
        <f t="array" ref="D270">_xlfn.IFS($A270=0,D$19,$A270&lt;=D$25,D$26,$A270&lt;=D$21,MAX(D$26,D$22+D$23*(D$21-$A270)^D$24),$A270&gt;=D$28,MIN(D$33,D$29+D$31*IF(D$30,MAX(0,$A270-D$30),$A270-D$28)^D$32), TRUE, 0)</f>
        <v>5347.4999999999991</v>
      </c>
      <c r="E270" s="76" cm="1">
        <f t="array" ref="E270">_xlfn.IFS($A270=0,E$19,$A270&lt;=E$25,E$26,$A270&lt;=E$21,MAX(E$26,E$22+E$23*(E$21-$A270)^E$24),$A270&gt;=E$28,MIN(E$33,E$29+E$31*IF(E$30,MAX(0,$A270-E$30),$A270-E$28)^E$32), TRUE, 0)</f>
        <v>2673.7499999999995</v>
      </c>
      <c r="F270" s="4"/>
      <c r="G270" s="4"/>
      <c r="H270" s="4"/>
      <c r="K270" s="3"/>
      <c r="L270" s="3"/>
    </row>
    <row r="271" spans="1:12">
      <c r="A271" s="53">
        <v>234</v>
      </c>
      <c r="B271" s="75" cm="1">
        <f t="array" ref="B271">_xlfn.IFS($A271=0,B$19,$A271&lt;=B$25,B$26,$A271&lt;=B$21,MAX(B$26,B$22+B$23*(B$21-$A271)^B$24),$A271&gt;=B$28,MIN(B$33,B$29+B$31*IF(B$30,MAX(0,$A271-B$30),$A271-B$28)^B$32), TRUE, 0)</f>
        <v>2759.9999999999995</v>
      </c>
      <c r="C271" s="76" cm="1">
        <f t="array" ref="C271">_xlfn.IFS($A271=0,C$19,$A271&lt;=C$25,C$26,$A271&lt;=C$21,MAX(C$26,C$22+C$23*(C$21-$A271)^C$24),$A271&gt;=C$28,MIN(C$33,C$29+C$31*IF(C$30,MAX(0,$A271-C$30),$A271-C$28)^C$32), TRUE, 0)</f>
        <v>2070</v>
      </c>
      <c r="D271" s="75" cm="1">
        <f t="array" ref="D271">_xlfn.IFS($A271=0,D$19,$A271&lt;=D$25,D$26,$A271&lt;=D$21,MAX(D$26,D$22+D$23*(D$21-$A271)^D$24),$A271&gt;=D$28,MIN(D$33,D$29+D$31*IF(D$30,MAX(0,$A271-D$30),$A271-D$28)^D$32), TRUE, 0)</f>
        <v>5404.9999999999991</v>
      </c>
      <c r="E271" s="76" cm="1">
        <f t="array" ref="E271">_xlfn.IFS($A271=0,E$19,$A271&lt;=E$25,E$26,$A271&lt;=E$21,MAX(E$26,E$22+E$23*(E$21-$A271)^E$24),$A271&gt;=E$28,MIN(E$33,E$29+E$31*IF(E$30,MAX(0,$A271-E$30),$A271-E$28)^E$32), TRUE, 0)</f>
        <v>2702.4999999999995</v>
      </c>
      <c r="F271" s="4"/>
      <c r="G271" s="4"/>
      <c r="H271" s="4"/>
      <c r="K271" s="3"/>
      <c r="L271" s="3"/>
    </row>
    <row r="272" spans="1:12">
      <c r="A272" s="53">
        <v>235</v>
      </c>
      <c r="B272" s="75" cm="1">
        <f t="array" ref="B272">_xlfn.IFS($A272=0,B$19,$A272&lt;=B$25,B$26,$A272&lt;=B$21,MAX(B$26,B$22+B$23*(B$21-$A272)^B$24),$A272&gt;=B$28,MIN(B$33,B$29+B$31*IF(B$30,MAX(0,$A272-B$30),$A272-B$28)^B$32), TRUE, 0)</f>
        <v>2817.4999999999995</v>
      </c>
      <c r="C272" s="76" cm="1">
        <f t="array" ref="C272">_xlfn.IFS($A272=0,C$19,$A272&lt;=C$25,C$26,$A272&lt;=C$21,MAX(C$26,C$22+C$23*(C$21-$A272)^C$24),$A272&gt;=C$28,MIN(C$33,C$29+C$31*IF(C$30,MAX(0,$A272-C$30),$A272-C$28)^C$32), TRUE, 0)</f>
        <v>2113.125</v>
      </c>
      <c r="D272" s="75" cm="1">
        <f t="array" ref="D272">_xlfn.IFS($A272=0,D$19,$A272&lt;=D$25,D$26,$A272&lt;=D$21,MAX(D$26,D$22+D$23*(D$21-$A272)^D$24),$A272&gt;=D$28,MIN(D$33,D$29+D$31*IF(D$30,MAX(0,$A272-D$30),$A272-D$28)^D$32), TRUE, 0)</f>
        <v>5462.4999999999991</v>
      </c>
      <c r="E272" s="76" cm="1">
        <f t="array" ref="E272">_xlfn.IFS($A272=0,E$19,$A272&lt;=E$25,E$26,$A272&lt;=E$21,MAX(E$26,E$22+E$23*(E$21-$A272)^E$24),$A272&gt;=E$28,MIN(E$33,E$29+E$31*IF(E$30,MAX(0,$A272-E$30),$A272-E$28)^E$32), TRUE, 0)</f>
        <v>2731.2499999999995</v>
      </c>
      <c r="F272" s="4"/>
      <c r="G272" s="4"/>
      <c r="H272" s="4"/>
      <c r="K272" s="3"/>
      <c r="L272" s="3"/>
    </row>
    <row r="273" spans="1:12">
      <c r="A273" s="53">
        <v>236</v>
      </c>
      <c r="B273" s="75" cm="1">
        <f t="array" ref="B273">_xlfn.IFS($A273=0,B$19,$A273&lt;=B$25,B$26,$A273&lt;=B$21,MAX(B$26,B$22+B$23*(B$21-$A273)^B$24),$A273&gt;=B$28,MIN(B$33,B$29+B$31*IF(B$30,MAX(0,$A273-B$30),$A273-B$28)^B$32), TRUE, 0)</f>
        <v>2874.9999999999995</v>
      </c>
      <c r="C273" s="76" cm="1">
        <f t="array" ref="C273">_xlfn.IFS($A273=0,C$19,$A273&lt;=C$25,C$26,$A273&lt;=C$21,MAX(C$26,C$22+C$23*(C$21-$A273)^C$24),$A273&gt;=C$28,MIN(C$33,C$29+C$31*IF(C$30,MAX(0,$A273-C$30),$A273-C$28)^C$32), TRUE, 0)</f>
        <v>2156.25</v>
      </c>
      <c r="D273" s="75" cm="1">
        <f t="array" ref="D273">_xlfn.IFS($A273=0,D$19,$A273&lt;=D$25,D$26,$A273&lt;=D$21,MAX(D$26,D$22+D$23*(D$21-$A273)^D$24),$A273&gt;=D$28,MIN(D$33,D$29+D$31*IF(D$30,MAX(0,$A273-D$30),$A273-D$28)^D$32), TRUE, 0)</f>
        <v>5519.9999999999991</v>
      </c>
      <c r="E273" s="76" cm="1">
        <f t="array" ref="E273">_xlfn.IFS($A273=0,E$19,$A273&lt;=E$25,E$26,$A273&lt;=E$21,MAX(E$26,E$22+E$23*(E$21-$A273)^E$24),$A273&gt;=E$28,MIN(E$33,E$29+E$31*IF(E$30,MAX(0,$A273-E$30),$A273-E$28)^E$32), TRUE, 0)</f>
        <v>2759.9999999999995</v>
      </c>
      <c r="F273" s="4"/>
      <c r="G273" s="4"/>
      <c r="H273" s="4"/>
      <c r="K273" s="3"/>
      <c r="L273" s="3"/>
    </row>
    <row r="274" spans="1:12">
      <c r="A274" s="53">
        <v>237</v>
      </c>
      <c r="B274" s="75" cm="1">
        <f t="array" ref="B274">_xlfn.IFS($A274=0,B$19,$A274&lt;=B$25,B$26,$A274&lt;=B$21,MAX(B$26,B$22+B$23*(B$21-$A274)^B$24),$A274&gt;=B$28,MIN(B$33,B$29+B$31*IF(B$30,MAX(0,$A274-B$30),$A274-B$28)^B$32), TRUE, 0)</f>
        <v>2932.4999999999995</v>
      </c>
      <c r="C274" s="76" cm="1">
        <f t="array" ref="C274">_xlfn.IFS($A274=0,C$19,$A274&lt;=C$25,C$26,$A274&lt;=C$21,MAX(C$26,C$22+C$23*(C$21-$A274)^C$24),$A274&gt;=C$28,MIN(C$33,C$29+C$31*IF(C$30,MAX(0,$A274-C$30),$A274-C$28)^C$32), TRUE, 0)</f>
        <v>2199.375</v>
      </c>
      <c r="D274" s="75" cm="1">
        <f t="array" ref="D274">_xlfn.IFS($A274=0,D$19,$A274&lt;=D$25,D$26,$A274&lt;=D$21,MAX(D$26,D$22+D$23*(D$21-$A274)^D$24),$A274&gt;=D$28,MIN(D$33,D$29+D$31*IF(D$30,MAX(0,$A274-D$30),$A274-D$28)^D$32), TRUE, 0)</f>
        <v>5577.4999999999991</v>
      </c>
      <c r="E274" s="76" cm="1">
        <f t="array" ref="E274">_xlfn.IFS($A274=0,E$19,$A274&lt;=E$25,E$26,$A274&lt;=E$21,MAX(E$26,E$22+E$23*(E$21-$A274)^E$24),$A274&gt;=E$28,MIN(E$33,E$29+E$31*IF(E$30,MAX(0,$A274-E$30),$A274-E$28)^E$32), TRUE, 0)</f>
        <v>2788.7499999999995</v>
      </c>
      <c r="F274" s="4"/>
      <c r="G274" s="4"/>
      <c r="H274" s="4"/>
      <c r="K274" s="3"/>
      <c r="L274" s="3"/>
    </row>
    <row r="275" spans="1:12">
      <c r="A275" s="53">
        <v>238</v>
      </c>
      <c r="B275" s="75" cm="1">
        <f t="array" ref="B275">_xlfn.IFS($A275=0,B$19,$A275&lt;=B$25,B$26,$A275&lt;=B$21,MAX(B$26,B$22+B$23*(B$21-$A275)^B$24),$A275&gt;=B$28,MIN(B$33,B$29+B$31*IF(B$30,MAX(0,$A275-B$30),$A275-B$28)^B$32), TRUE, 0)</f>
        <v>2989.9999999999995</v>
      </c>
      <c r="C275" s="76" cm="1">
        <f t="array" ref="C275">_xlfn.IFS($A275=0,C$19,$A275&lt;=C$25,C$26,$A275&lt;=C$21,MAX(C$26,C$22+C$23*(C$21-$A275)^C$24),$A275&gt;=C$28,MIN(C$33,C$29+C$31*IF(C$30,MAX(0,$A275-C$30),$A275-C$28)^C$32), TRUE, 0)</f>
        <v>2242.5</v>
      </c>
      <c r="D275" s="75" cm="1">
        <f t="array" ref="D275">_xlfn.IFS($A275=0,D$19,$A275&lt;=D$25,D$26,$A275&lt;=D$21,MAX(D$26,D$22+D$23*(D$21-$A275)^D$24),$A275&gt;=D$28,MIN(D$33,D$29+D$31*IF(D$30,MAX(0,$A275-D$30),$A275-D$28)^D$32), TRUE, 0)</f>
        <v>5634.9999999999991</v>
      </c>
      <c r="E275" s="76" cm="1">
        <f t="array" ref="E275">_xlfn.IFS($A275=0,E$19,$A275&lt;=E$25,E$26,$A275&lt;=E$21,MAX(E$26,E$22+E$23*(E$21-$A275)^E$24),$A275&gt;=E$28,MIN(E$33,E$29+E$31*IF(E$30,MAX(0,$A275-E$30),$A275-E$28)^E$32), TRUE, 0)</f>
        <v>2817.4999999999995</v>
      </c>
      <c r="F275" s="4"/>
      <c r="G275" s="4"/>
      <c r="H275" s="4"/>
      <c r="K275" s="3"/>
      <c r="L275" s="3"/>
    </row>
    <row r="276" spans="1:12">
      <c r="A276" s="53">
        <v>239</v>
      </c>
      <c r="B276" s="75" cm="1">
        <f t="array" ref="B276">_xlfn.IFS($A276=0,B$19,$A276&lt;=B$25,B$26,$A276&lt;=B$21,MAX(B$26,B$22+B$23*(B$21-$A276)^B$24),$A276&gt;=B$28,MIN(B$33,B$29+B$31*IF(B$30,MAX(0,$A276-B$30),$A276-B$28)^B$32), TRUE, 0)</f>
        <v>3047.4999999999995</v>
      </c>
      <c r="C276" s="76" cm="1">
        <f t="array" ref="C276">_xlfn.IFS($A276=0,C$19,$A276&lt;=C$25,C$26,$A276&lt;=C$21,MAX(C$26,C$22+C$23*(C$21-$A276)^C$24),$A276&gt;=C$28,MIN(C$33,C$29+C$31*IF(C$30,MAX(0,$A276-C$30),$A276-C$28)^C$32), TRUE, 0)</f>
        <v>2285.625</v>
      </c>
      <c r="D276" s="75" cm="1">
        <f t="array" ref="D276">_xlfn.IFS($A276=0,D$19,$A276&lt;=D$25,D$26,$A276&lt;=D$21,MAX(D$26,D$22+D$23*(D$21-$A276)^D$24),$A276&gt;=D$28,MIN(D$33,D$29+D$31*IF(D$30,MAX(0,$A276-D$30),$A276-D$28)^D$32), TRUE, 0)</f>
        <v>5692.4999999999991</v>
      </c>
      <c r="E276" s="76" cm="1">
        <f t="array" ref="E276">_xlfn.IFS($A276=0,E$19,$A276&lt;=E$25,E$26,$A276&lt;=E$21,MAX(E$26,E$22+E$23*(E$21-$A276)^E$24),$A276&gt;=E$28,MIN(E$33,E$29+E$31*IF(E$30,MAX(0,$A276-E$30),$A276-E$28)^E$32), TRUE, 0)</f>
        <v>2846.2499999999995</v>
      </c>
      <c r="F276" s="4"/>
      <c r="G276" s="4"/>
      <c r="H276" s="4"/>
      <c r="K276" s="3"/>
      <c r="L276" s="3"/>
    </row>
    <row r="277" spans="1:12">
      <c r="A277" s="53">
        <v>240</v>
      </c>
      <c r="B277" s="75" cm="1">
        <f t="array" ref="B277">_xlfn.IFS($A277=0,B$19,$A277&lt;=B$25,B$26,$A277&lt;=B$21,MAX(B$26,B$22+B$23*(B$21-$A277)^B$24),$A277&gt;=B$28,MIN(B$33,B$29+B$31*IF(B$30,MAX(0,$A277-B$30),$A277-B$28)^B$32), TRUE, 0)</f>
        <v>3104.9999999999995</v>
      </c>
      <c r="C277" s="76" cm="1">
        <f t="array" ref="C277">_xlfn.IFS($A277=0,C$19,$A277&lt;=C$25,C$26,$A277&lt;=C$21,MAX(C$26,C$22+C$23*(C$21-$A277)^C$24),$A277&gt;=C$28,MIN(C$33,C$29+C$31*IF(C$30,MAX(0,$A277-C$30),$A277-C$28)^C$32), TRUE, 0)</f>
        <v>2328.75</v>
      </c>
      <c r="D277" s="75" cm="1">
        <f t="array" ref="D277">_xlfn.IFS($A277=0,D$19,$A277&lt;=D$25,D$26,$A277&lt;=D$21,MAX(D$26,D$22+D$23*(D$21-$A277)^D$24),$A277&gt;=D$28,MIN(D$33,D$29+D$31*IF(D$30,MAX(0,$A277-D$30),$A277-D$28)^D$32), TRUE, 0)</f>
        <v>5749.9999999999991</v>
      </c>
      <c r="E277" s="76" cm="1">
        <f t="array" ref="E277">_xlfn.IFS($A277=0,E$19,$A277&lt;=E$25,E$26,$A277&lt;=E$21,MAX(E$26,E$22+E$23*(E$21-$A277)^E$24),$A277&gt;=E$28,MIN(E$33,E$29+E$31*IF(E$30,MAX(0,$A277-E$30),$A277-E$28)^E$32), TRUE, 0)</f>
        <v>2874.9999999999995</v>
      </c>
      <c r="F277" s="4"/>
      <c r="G277" s="4"/>
      <c r="H277" s="4"/>
      <c r="K277" s="3"/>
      <c r="L277" s="3"/>
    </row>
    <row r="278" spans="1:12">
      <c r="A278" s="53">
        <v>241</v>
      </c>
      <c r="B278" s="75" cm="1">
        <f t="array" ref="B278">_xlfn.IFS($A278=0,B$19,$A278&lt;=B$25,B$26,$A278&lt;=B$21,MAX(B$26,B$22+B$23*(B$21-$A278)^B$24),$A278&gt;=B$28,MIN(B$33,B$29+B$31*IF(B$30,MAX(0,$A278-B$30),$A278-B$28)^B$32), TRUE, 0)</f>
        <v>3162.4999999999995</v>
      </c>
      <c r="C278" s="76" cm="1">
        <f t="array" ref="C278">_xlfn.IFS($A278=0,C$19,$A278&lt;=C$25,C$26,$A278&lt;=C$21,MAX(C$26,C$22+C$23*(C$21-$A278)^C$24),$A278&gt;=C$28,MIN(C$33,C$29+C$31*IF(C$30,MAX(0,$A278-C$30),$A278-C$28)^C$32), TRUE, 0)</f>
        <v>2371.875</v>
      </c>
      <c r="D278" s="75" cm="1">
        <f t="array" ref="D278">_xlfn.IFS($A278=0,D$19,$A278&lt;=D$25,D$26,$A278&lt;=D$21,MAX(D$26,D$22+D$23*(D$21-$A278)^D$24),$A278&gt;=D$28,MIN(D$33,D$29+D$31*IF(D$30,MAX(0,$A278-D$30),$A278-D$28)^D$32), TRUE, 0)</f>
        <v>5807.4999999999991</v>
      </c>
      <c r="E278" s="76" cm="1">
        <f t="array" ref="E278">_xlfn.IFS($A278=0,E$19,$A278&lt;=E$25,E$26,$A278&lt;=E$21,MAX(E$26,E$22+E$23*(E$21-$A278)^E$24),$A278&gt;=E$28,MIN(E$33,E$29+E$31*IF(E$30,MAX(0,$A278-E$30),$A278-E$28)^E$32), TRUE, 0)</f>
        <v>2903.7499999999995</v>
      </c>
      <c r="F278" s="4"/>
      <c r="G278" s="4"/>
      <c r="H278" s="4"/>
      <c r="K278" s="3"/>
      <c r="L278" s="3"/>
    </row>
    <row r="279" spans="1:12">
      <c r="A279" s="53">
        <v>242</v>
      </c>
      <c r="B279" s="75" cm="1">
        <f t="array" ref="B279">_xlfn.IFS($A279=0,B$19,$A279&lt;=B$25,B$26,$A279&lt;=B$21,MAX(B$26,B$22+B$23*(B$21-$A279)^B$24),$A279&gt;=B$28,MIN(B$33,B$29+B$31*IF(B$30,MAX(0,$A279-B$30),$A279-B$28)^B$32), TRUE, 0)</f>
        <v>3219.9999999999995</v>
      </c>
      <c r="C279" s="76" cm="1">
        <f t="array" ref="C279">_xlfn.IFS($A279=0,C$19,$A279&lt;=C$25,C$26,$A279&lt;=C$21,MAX(C$26,C$22+C$23*(C$21-$A279)^C$24),$A279&gt;=C$28,MIN(C$33,C$29+C$31*IF(C$30,MAX(0,$A279-C$30),$A279-C$28)^C$32), TRUE, 0)</f>
        <v>2415</v>
      </c>
      <c r="D279" s="75" cm="1">
        <f t="array" ref="D279">_xlfn.IFS($A279=0,D$19,$A279&lt;=D$25,D$26,$A279&lt;=D$21,MAX(D$26,D$22+D$23*(D$21-$A279)^D$24),$A279&gt;=D$28,MIN(D$33,D$29+D$31*IF(D$30,MAX(0,$A279-D$30),$A279-D$28)^D$32), TRUE, 0)</f>
        <v>5864.9999999999991</v>
      </c>
      <c r="E279" s="76" cm="1">
        <f t="array" ref="E279">_xlfn.IFS($A279=0,E$19,$A279&lt;=E$25,E$26,$A279&lt;=E$21,MAX(E$26,E$22+E$23*(E$21-$A279)^E$24),$A279&gt;=E$28,MIN(E$33,E$29+E$31*IF(E$30,MAX(0,$A279-E$30),$A279-E$28)^E$32), TRUE, 0)</f>
        <v>2932.4999999999995</v>
      </c>
      <c r="F279" s="4"/>
      <c r="G279" s="4"/>
      <c r="H279" s="4"/>
      <c r="K279" s="3"/>
      <c r="L279" s="3"/>
    </row>
    <row r="280" spans="1:12">
      <c r="A280" s="53">
        <v>243</v>
      </c>
      <c r="B280" s="75" cm="1">
        <f t="array" ref="B280">_xlfn.IFS($A280=0,B$19,$A280&lt;=B$25,B$26,$A280&lt;=B$21,MAX(B$26,B$22+B$23*(B$21-$A280)^B$24),$A280&gt;=B$28,MIN(B$33,B$29+B$31*IF(B$30,MAX(0,$A280-B$30),$A280-B$28)^B$32), TRUE, 0)</f>
        <v>3277.4999999999995</v>
      </c>
      <c r="C280" s="76" cm="1">
        <f t="array" ref="C280">_xlfn.IFS($A280=0,C$19,$A280&lt;=C$25,C$26,$A280&lt;=C$21,MAX(C$26,C$22+C$23*(C$21-$A280)^C$24),$A280&gt;=C$28,MIN(C$33,C$29+C$31*IF(C$30,MAX(0,$A280-C$30),$A280-C$28)^C$32), TRUE, 0)</f>
        <v>2458.125</v>
      </c>
      <c r="D280" s="75" cm="1">
        <f t="array" ref="D280">_xlfn.IFS($A280=0,D$19,$A280&lt;=D$25,D$26,$A280&lt;=D$21,MAX(D$26,D$22+D$23*(D$21-$A280)^D$24),$A280&gt;=D$28,MIN(D$33,D$29+D$31*IF(D$30,MAX(0,$A280-D$30),$A280-D$28)^D$32), TRUE, 0)</f>
        <v>5922.4999999999991</v>
      </c>
      <c r="E280" s="76" cm="1">
        <f t="array" ref="E280">_xlfn.IFS($A280=0,E$19,$A280&lt;=E$25,E$26,$A280&lt;=E$21,MAX(E$26,E$22+E$23*(E$21-$A280)^E$24),$A280&gt;=E$28,MIN(E$33,E$29+E$31*IF(E$30,MAX(0,$A280-E$30),$A280-E$28)^E$32), TRUE, 0)</f>
        <v>2961.2499999999995</v>
      </c>
      <c r="F280" s="4"/>
      <c r="G280" s="4"/>
      <c r="H280" s="4"/>
      <c r="K280" s="3"/>
      <c r="L280" s="3"/>
    </row>
    <row r="281" spans="1:12">
      <c r="A281" s="53">
        <v>244</v>
      </c>
      <c r="B281" s="75" cm="1">
        <f t="array" ref="B281">_xlfn.IFS($A281=0,B$19,$A281&lt;=B$25,B$26,$A281&lt;=B$21,MAX(B$26,B$22+B$23*(B$21-$A281)^B$24),$A281&gt;=B$28,MIN(B$33,B$29+B$31*IF(B$30,MAX(0,$A281-B$30),$A281-B$28)^B$32), TRUE, 0)</f>
        <v>3334.9999999999995</v>
      </c>
      <c r="C281" s="76" cm="1">
        <f t="array" ref="C281">_xlfn.IFS($A281=0,C$19,$A281&lt;=C$25,C$26,$A281&lt;=C$21,MAX(C$26,C$22+C$23*(C$21-$A281)^C$24),$A281&gt;=C$28,MIN(C$33,C$29+C$31*IF(C$30,MAX(0,$A281-C$30),$A281-C$28)^C$32), TRUE, 0)</f>
        <v>2501.25</v>
      </c>
      <c r="D281" s="75" cm="1">
        <f t="array" ref="D281">_xlfn.IFS($A281=0,D$19,$A281&lt;=D$25,D$26,$A281&lt;=D$21,MAX(D$26,D$22+D$23*(D$21-$A281)^D$24),$A281&gt;=D$28,MIN(D$33,D$29+D$31*IF(D$30,MAX(0,$A281-D$30),$A281-D$28)^D$32), TRUE, 0)</f>
        <v>5979.9999999999991</v>
      </c>
      <c r="E281" s="76" cm="1">
        <f t="array" ref="E281">_xlfn.IFS($A281=0,E$19,$A281&lt;=E$25,E$26,$A281&lt;=E$21,MAX(E$26,E$22+E$23*(E$21-$A281)^E$24),$A281&gt;=E$28,MIN(E$33,E$29+E$31*IF(E$30,MAX(0,$A281-E$30),$A281-E$28)^E$32), TRUE, 0)</f>
        <v>2989.9999999999995</v>
      </c>
      <c r="F281" s="4"/>
      <c r="G281" s="4"/>
      <c r="H281" s="4"/>
      <c r="K281" s="3"/>
      <c r="L281" s="3"/>
    </row>
    <row r="282" spans="1:12">
      <c r="A282" s="53">
        <v>245</v>
      </c>
      <c r="B282" s="75" cm="1">
        <f t="array" ref="B282">_xlfn.IFS($A282=0,B$19,$A282&lt;=B$25,B$26,$A282&lt;=B$21,MAX(B$26,B$22+B$23*(B$21-$A282)^B$24),$A282&gt;=B$28,MIN(B$33,B$29+B$31*IF(B$30,MAX(0,$A282-B$30),$A282-B$28)^B$32), TRUE, 0)</f>
        <v>3392.4999999999995</v>
      </c>
      <c r="C282" s="76" cm="1">
        <f t="array" ref="C282">_xlfn.IFS($A282=0,C$19,$A282&lt;=C$25,C$26,$A282&lt;=C$21,MAX(C$26,C$22+C$23*(C$21-$A282)^C$24),$A282&gt;=C$28,MIN(C$33,C$29+C$31*IF(C$30,MAX(0,$A282-C$30),$A282-C$28)^C$32), TRUE, 0)</f>
        <v>2544.375</v>
      </c>
      <c r="D282" s="75" cm="1">
        <f t="array" ref="D282">_xlfn.IFS($A282=0,D$19,$A282&lt;=D$25,D$26,$A282&lt;=D$21,MAX(D$26,D$22+D$23*(D$21-$A282)^D$24),$A282&gt;=D$28,MIN(D$33,D$29+D$31*IF(D$30,MAX(0,$A282-D$30),$A282-D$28)^D$32), TRUE, 0)</f>
        <v>6037.4999999999991</v>
      </c>
      <c r="E282" s="76" cm="1">
        <f t="array" ref="E282">_xlfn.IFS($A282=0,E$19,$A282&lt;=E$25,E$26,$A282&lt;=E$21,MAX(E$26,E$22+E$23*(E$21-$A282)^E$24),$A282&gt;=E$28,MIN(E$33,E$29+E$31*IF(E$30,MAX(0,$A282-E$30),$A282-E$28)^E$32), TRUE, 0)</f>
        <v>3018.7499999999995</v>
      </c>
      <c r="F282" s="4"/>
      <c r="G282" s="4"/>
      <c r="H282" s="4"/>
      <c r="K282" s="3"/>
      <c r="L282" s="3"/>
    </row>
    <row r="283" spans="1:12">
      <c r="A283" s="53">
        <v>246</v>
      </c>
      <c r="B283" s="75" cm="1">
        <f t="array" ref="B283">_xlfn.IFS($A283=0,B$19,$A283&lt;=B$25,B$26,$A283&lt;=B$21,MAX(B$26,B$22+B$23*(B$21-$A283)^B$24),$A283&gt;=B$28,MIN(B$33,B$29+B$31*IF(B$30,MAX(0,$A283-B$30),$A283-B$28)^B$32), TRUE, 0)</f>
        <v>3449.9999999999995</v>
      </c>
      <c r="C283" s="76" cm="1">
        <f t="array" ref="C283">_xlfn.IFS($A283=0,C$19,$A283&lt;=C$25,C$26,$A283&lt;=C$21,MAX(C$26,C$22+C$23*(C$21-$A283)^C$24),$A283&gt;=C$28,MIN(C$33,C$29+C$31*IF(C$30,MAX(0,$A283-C$30),$A283-C$28)^C$32), TRUE, 0)</f>
        <v>2587.5</v>
      </c>
      <c r="D283" s="75" cm="1">
        <f t="array" ref="D283">_xlfn.IFS($A283=0,D$19,$A283&lt;=D$25,D$26,$A283&lt;=D$21,MAX(D$26,D$22+D$23*(D$21-$A283)^D$24),$A283&gt;=D$28,MIN(D$33,D$29+D$31*IF(D$30,MAX(0,$A283-D$30),$A283-D$28)^D$32), TRUE, 0)</f>
        <v>6094.9999999999991</v>
      </c>
      <c r="E283" s="76" cm="1">
        <f t="array" ref="E283">_xlfn.IFS($A283=0,E$19,$A283&lt;=E$25,E$26,$A283&lt;=E$21,MAX(E$26,E$22+E$23*(E$21-$A283)^E$24),$A283&gt;=E$28,MIN(E$33,E$29+E$31*IF(E$30,MAX(0,$A283-E$30),$A283-E$28)^E$32), TRUE, 0)</f>
        <v>3047.4999999999995</v>
      </c>
      <c r="F283" s="4"/>
      <c r="G283" s="4"/>
      <c r="H283" s="4"/>
      <c r="K283" s="3"/>
      <c r="L283" s="3"/>
    </row>
    <row r="284" spans="1:12">
      <c r="A284" s="53">
        <v>247</v>
      </c>
      <c r="B284" s="75" cm="1">
        <f t="array" ref="B284">_xlfn.IFS($A284=0,B$19,$A284&lt;=B$25,B$26,$A284&lt;=B$21,MAX(B$26,B$22+B$23*(B$21-$A284)^B$24),$A284&gt;=B$28,MIN(B$33,B$29+B$31*IF(B$30,MAX(0,$A284-B$30),$A284-B$28)^B$32), TRUE, 0)</f>
        <v>3507.4999999999995</v>
      </c>
      <c r="C284" s="76" cm="1">
        <f t="array" ref="C284">_xlfn.IFS($A284=0,C$19,$A284&lt;=C$25,C$26,$A284&lt;=C$21,MAX(C$26,C$22+C$23*(C$21-$A284)^C$24),$A284&gt;=C$28,MIN(C$33,C$29+C$31*IF(C$30,MAX(0,$A284-C$30),$A284-C$28)^C$32), TRUE, 0)</f>
        <v>2630.625</v>
      </c>
      <c r="D284" s="75" cm="1">
        <f t="array" ref="D284">_xlfn.IFS($A284=0,D$19,$A284&lt;=D$25,D$26,$A284&lt;=D$21,MAX(D$26,D$22+D$23*(D$21-$A284)^D$24),$A284&gt;=D$28,MIN(D$33,D$29+D$31*IF(D$30,MAX(0,$A284-D$30),$A284-D$28)^D$32), TRUE, 0)</f>
        <v>6152.4999999999991</v>
      </c>
      <c r="E284" s="76" cm="1">
        <f t="array" ref="E284">_xlfn.IFS($A284=0,E$19,$A284&lt;=E$25,E$26,$A284&lt;=E$21,MAX(E$26,E$22+E$23*(E$21-$A284)^E$24),$A284&gt;=E$28,MIN(E$33,E$29+E$31*IF(E$30,MAX(0,$A284-E$30),$A284-E$28)^E$32), TRUE, 0)</f>
        <v>3076.2499999999995</v>
      </c>
      <c r="F284" s="4"/>
      <c r="G284" s="4"/>
      <c r="H284" s="4"/>
      <c r="K284" s="3"/>
      <c r="L284" s="3"/>
    </row>
    <row r="285" spans="1:12">
      <c r="A285" s="53">
        <v>248</v>
      </c>
      <c r="B285" s="75" cm="1">
        <f t="array" ref="B285">_xlfn.IFS($A285=0,B$19,$A285&lt;=B$25,B$26,$A285&lt;=B$21,MAX(B$26,B$22+B$23*(B$21-$A285)^B$24),$A285&gt;=B$28,MIN(B$33,B$29+B$31*IF(B$30,MAX(0,$A285-B$30),$A285-B$28)^B$32), TRUE, 0)</f>
        <v>3564.9999999999995</v>
      </c>
      <c r="C285" s="76" cm="1">
        <f t="array" ref="C285">_xlfn.IFS($A285=0,C$19,$A285&lt;=C$25,C$26,$A285&lt;=C$21,MAX(C$26,C$22+C$23*(C$21-$A285)^C$24),$A285&gt;=C$28,MIN(C$33,C$29+C$31*IF(C$30,MAX(0,$A285-C$30),$A285-C$28)^C$32), TRUE, 0)</f>
        <v>2673.75</v>
      </c>
      <c r="D285" s="75" cm="1">
        <f t="array" ref="D285">_xlfn.IFS($A285=0,D$19,$A285&lt;=D$25,D$26,$A285&lt;=D$21,MAX(D$26,D$22+D$23*(D$21-$A285)^D$24),$A285&gt;=D$28,MIN(D$33,D$29+D$31*IF(D$30,MAX(0,$A285-D$30),$A285-D$28)^D$32), TRUE, 0)</f>
        <v>6209.9999999999991</v>
      </c>
      <c r="E285" s="76" cm="1">
        <f t="array" ref="E285">_xlfn.IFS($A285=0,E$19,$A285&lt;=E$25,E$26,$A285&lt;=E$21,MAX(E$26,E$22+E$23*(E$21-$A285)^E$24),$A285&gt;=E$28,MIN(E$33,E$29+E$31*IF(E$30,MAX(0,$A285-E$30),$A285-E$28)^E$32), TRUE, 0)</f>
        <v>3104.9999999999995</v>
      </c>
      <c r="F285" s="4"/>
      <c r="G285" s="4"/>
      <c r="H285" s="4"/>
      <c r="K285" s="3"/>
      <c r="L285" s="3"/>
    </row>
    <row r="286" spans="1:12">
      <c r="A286" s="53">
        <v>249</v>
      </c>
      <c r="B286" s="75" cm="1">
        <f t="array" ref="B286">_xlfn.IFS($A286=0,B$19,$A286&lt;=B$25,B$26,$A286&lt;=B$21,MAX(B$26,B$22+B$23*(B$21-$A286)^B$24),$A286&gt;=B$28,MIN(B$33,B$29+B$31*IF(B$30,MAX(0,$A286-B$30),$A286-B$28)^B$32), TRUE, 0)</f>
        <v>3622.4999999999995</v>
      </c>
      <c r="C286" s="76" cm="1">
        <f t="array" ref="C286">_xlfn.IFS($A286=0,C$19,$A286&lt;=C$25,C$26,$A286&lt;=C$21,MAX(C$26,C$22+C$23*(C$21-$A286)^C$24),$A286&gt;=C$28,MIN(C$33,C$29+C$31*IF(C$30,MAX(0,$A286-C$30),$A286-C$28)^C$32), TRUE, 0)</f>
        <v>2716.875</v>
      </c>
      <c r="D286" s="75" cm="1">
        <f t="array" ref="D286">_xlfn.IFS($A286=0,D$19,$A286&lt;=D$25,D$26,$A286&lt;=D$21,MAX(D$26,D$22+D$23*(D$21-$A286)^D$24),$A286&gt;=D$28,MIN(D$33,D$29+D$31*IF(D$30,MAX(0,$A286-D$30),$A286-D$28)^D$32), TRUE, 0)</f>
        <v>6267.4999999999991</v>
      </c>
      <c r="E286" s="76" cm="1">
        <f t="array" ref="E286">_xlfn.IFS($A286=0,E$19,$A286&lt;=E$25,E$26,$A286&lt;=E$21,MAX(E$26,E$22+E$23*(E$21-$A286)^E$24),$A286&gt;=E$28,MIN(E$33,E$29+E$31*IF(E$30,MAX(0,$A286-E$30),$A286-E$28)^E$32), TRUE, 0)</f>
        <v>3133.7499999999995</v>
      </c>
      <c r="F286" s="4"/>
      <c r="G286" s="4"/>
      <c r="H286" s="4"/>
      <c r="K286" s="3"/>
      <c r="L286" s="3"/>
    </row>
    <row r="287" spans="1:12">
      <c r="A287" s="53">
        <v>250</v>
      </c>
      <c r="B287" s="75" cm="1">
        <f t="array" ref="B287">_xlfn.IFS($A287=0,B$19,$A287&lt;=B$25,B$26,$A287&lt;=B$21,MAX(B$26,B$22+B$23*(B$21-$A287)^B$24),$A287&gt;=B$28,MIN(B$33,B$29+B$31*IF(B$30,MAX(0,$A287-B$30),$A287-B$28)^B$32), TRUE, 0)</f>
        <v>3679.9999999999995</v>
      </c>
      <c r="C287" s="76" cm="1">
        <f t="array" ref="C287">_xlfn.IFS($A287=0,C$19,$A287&lt;=C$25,C$26,$A287&lt;=C$21,MAX(C$26,C$22+C$23*(C$21-$A287)^C$24),$A287&gt;=C$28,MIN(C$33,C$29+C$31*IF(C$30,MAX(0,$A287-C$30),$A287-C$28)^C$32), TRUE, 0)</f>
        <v>2760</v>
      </c>
      <c r="D287" s="75" cm="1">
        <f t="array" ref="D287">_xlfn.IFS($A287=0,D$19,$A287&lt;=D$25,D$26,$A287&lt;=D$21,MAX(D$26,D$22+D$23*(D$21-$A287)^D$24),$A287&gt;=D$28,MIN(D$33,D$29+D$31*IF(D$30,MAX(0,$A287-D$30),$A287-D$28)^D$32), TRUE, 0)</f>
        <v>6324.9999999999991</v>
      </c>
      <c r="E287" s="76" cm="1">
        <f t="array" ref="E287">_xlfn.IFS($A287=0,E$19,$A287&lt;=E$25,E$26,$A287&lt;=E$21,MAX(E$26,E$22+E$23*(E$21-$A287)^E$24),$A287&gt;=E$28,MIN(E$33,E$29+E$31*IF(E$30,MAX(0,$A287-E$30),$A287-E$28)^E$32), TRUE, 0)</f>
        <v>3162.4999999999995</v>
      </c>
      <c r="F287" s="4"/>
      <c r="G287" s="4"/>
      <c r="H287" s="4"/>
      <c r="K287" s="3"/>
      <c r="L287" s="3"/>
    </row>
    <row r="288" spans="1:12">
      <c r="A288" s="53">
        <v>251</v>
      </c>
      <c r="B288" s="75" cm="1">
        <f t="array" ref="B288">_xlfn.IFS($A288=0,B$19,$A288&lt;=B$25,B$26,$A288&lt;=B$21,MAX(B$26,B$22+B$23*(B$21-$A288)^B$24),$A288&gt;=B$28,MIN(B$33,B$29+B$31*IF(B$30,MAX(0,$A288-B$30),$A288-B$28)^B$32), TRUE, 0)</f>
        <v>3737.4999999999995</v>
      </c>
      <c r="C288" s="76" cm="1">
        <f t="array" ref="C288">_xlfn.IFS($A288=0,C$19,$A288&lt;=C$25,C$26,$A288&lt;=C$21,MAX(C$26,C$22+C$23*(C$21-$A288)^C$24),$A288&gt;=C$28,MIN(C$33,C$29+C$31*IF(C$30,MAX(0,$A288-C$30),$A288-C$28)^C$32), TRUE, 0)</f>
        <v>2803.125</v>
      </c>
      <c r="D288" s="75" cm="1">
        <f t="array" ref="D288">_xlfn.IFS($A288=0,D$19,$A288&lt;=D$25,D$26,$A288&lt;=D$21,MAX(D$26,D$22+D$23*(D$21-$A288)^D$24),$A288&gt;=D$28,MIN(D$33,D$29+D$31*IF(D$30,MAX(0,$A288-D$30),$A288-D$28)^D$32), TRUE, 0)</f>
        <v>6382.4999999999991</v>
      </c>
      <c r="E288" s="76" cm="1">
        <f t="array" ref="E288">_xlfn.IFS($A288=0,E$19,$A288&lt;=E$25,E$26,$A288&lt;=E$21,MAX(E$26,E$22+E$23*(E$21-$A288)^E$24),$A288&gt;=E$28,MIN(E$33,E$29+E$31*IF(E$30,MAX(0,$A288-E$30),$A288-E$28)^E$32), TRUE, 0)</f>
        <v>3191.2499999999995</v>
      </c>
      <c r="F288" s="4"/>
      <c r="G288" s="4"/>
      <c r="H288" s="4"/>
      <c r="K288" s="3"/>
      <c r="L288" s="3"/>
    </row>
    <row r="289" spans="1:12">
      <c r="A289" s="53">
        <v>252</v>
      </c>
      <c r="B289" s="75" cm="1">
        <f t="array" ref="B289">_xlfn.IFS($A289=0,B$19,$A289&lt;=B$25,B$26,$A289&lt;=B$21,MAX(B$26,B$22+B$23*(B$21-$A289)^B$24),$A289&gt;=B$28,MIN(B$33,B$29+B$31*IF(B$30,MAX(0,$A289-B$30),$A289-B$28)^B$32), TRUE, 0)</f>
        <v>3794.9999999999995</v>
      </c>
      <c r="C289" s="76" cm="1">
        <f t="array" ref="C289">_xlfn.IFS($A289=0,C$19,$A289&lt;=C$25,C$26,$A289&lt;=C$21,MAX(C$26,C$22+C$23*(C$21-$A289)^C$24),$A289&gt;=C$28,MIN(C$33,C$29+C$31*IF(C$30,MAX(0,$A289-C$30),$A289-C$28)^C$32), TRUE, 0)</f>
        <v>2846.25</v>
      </c>
      <c r="D289" s="75" cm="1">
        <f t="array" ref="D289">_xlfn.IFS($A289=0,D$19,$A289&lt;=D$25,D$26,$A289&lt;=D$21,MAX(D$26,D$22+D$23*(D$21-$A289)^D$24),$A289&gt;=D$28,MIN(D$33,D$29+D$31*IF(D$30,MAX(0,$A289-D$30),$A289-D$28)^D$32), TRUE, 0)</f>
        <v>6439.9999999999991</v>
      </c>
      <c r="E289" s="76" cm="1">
        <f t="array" ref="E289">_xlfn.IFS($A289=0,E$19,$A289&lt;=E$25,E$26,$A289&lt;=E$21,MAX(E$26,E$22+E$23*(E$21-$A289)^E$24),$A289&gt;=E$28,MIN(E$33,E$29+E$31*IF(E$30,MAX(0,$A289-E$30),$A289-E$28)^E$32), TRUE, 0)</f>
        <v>3219.9999999999995</v>
      </c>
      <c r="F289" s="4"/>
      <c r="G289" s="4"/>
      <c r="H289" s="4"/>
      <c r="K289" s="3"/>
      <c r="L289" s="3"/>
    </row>
    <row r="290" spans="1:12">
      <c r="A290" s="53">
        <v>253</v>
      </c>
      <c r="B290" s="75" cm="1">
        <f t="array" ref="B290">_xlfn.IFS($A290=0,B$19,$A290&lt;=B$25,B$26,$A290&lt;=B$21,MAX(B$26,B$22+B$23*(B$21-$A290)^B$24),$A290&gt;=B$28,MIN(B$33,B$29+B$31*IF(B$30,MAX(0,$A290-B$30),$A290-B$28)^B$32), TRUE, 0)</f>
        <v>3852.4999999999995</v>
      </c>
      <c r="C290" s="76" cm="1">
        <f t="array" ref="C290">_xlfn.IFS($A290=0,C$19,$A290&lt;=C$25,C$26,$A290&lt;=C$21,MAX(C$26,C$22+C$23*(C$21-$A290)^C$24),$A290&gt;=C$28,MIN(C$33,C$29+C$31*IF(C$30,MAX(0,$A290-C$30),$A290-C$28)^C$32), TRUE, 0)</f>
        <v>2875</v>
      </c>
      <c r="D290" s="75" cm="1">
        <f t="array" ref="D290">_xlfn.IFS($A290=0,D$19,$A290&lt;=D$25,D$26,$A290&lt;=D$21,MAX(D$26,D$22+D$23*(D$21-$A290)^D$24),$A290&gt;=D$28,MIN(D$33,D$29+D$31*IF(D$30,MAX(0,$A290-D$30),$A290-D$28)^D$32), TRUE, 0)</f>
        <v>6497.4999999999991</v>
      </c>
      <c r="E290" s="76" cm="1">
        <f t="array" ref="E290">_xlfn.IFS($A290=0,E$19,$A290&lt;=E$25,E$26,$A290&lt;=E$21,MAX(E$26,E$22+E$23*(E$21-$A290)^E$24),$A290&gt;=E$28,MIN(E$33,E$29+E$31*IF(E$30,MAX(0,$A290-E$30),$A290-E$28)^E$32), TRUE, 0)</f>
        <v>3248.7499999999995</v>
      </c>
      <c r="F290" s="4"/>
      <c r="G290" s="4"/>
      <c r="H290" s="4"/>
      <c r="K290" s="3"/>
      <c r="L290" s="3"/>
    </row>
    <row r="291" spans="1:12">
      <c r="A291" s="53">
        <v>254</v>
      </c>
      <c r="B291" s="75" cm="1">
        <f t="array" ref="B291">_xlfn.IFS($A291=0,B$19,$A291&lt;=B$25,B$26,$A291&lt;=B$21,MAX(B$26,B$22+B$23*(B$21-$A291)^B$24),$A291&gt;=B$28,MIN(B$33,B$29+B$31*IF(B$30,MAX(0,$A291-B$30),$A291-B$28)^B$32), TRUE, 0)</f>
        <v>3909.9999999999995</v>
      </c>
      <c r="C291" s="76" cm="1">
        <f t="array" ref="C291">_xlfn.IFS($A291=0,C$19,$A291&lt;=C$25,C$26,$A291&lt;=C$21,MAX(C$26,C$22+C$23*(C$21-$A291)^C$24),$A291&gt;=C$28,MIN(C$33,C$29+C$31*IF(C$30,MAX(0,$A291-C$30),$A291-C$28)^C$32), TRUE, 0)</f>
        <v>2875</v>
      </c>
      <c r="D291" s="75" cm="1">
        <f t="array" ref="D291">_xlfn.IFS($A291=0,D$19,$A291&lt;=D$25,D$26,$A291&lt;=D$21,MAX(D$26,D$22+D$23*(D$21-$A291)^D$24),$A291&gt;=D$28,MIN(D$33,D$29+D$31*IF(D$30,MAX(0,$A291-D$30),$A291-D$28)^D$32), TRUE, 0)</f>
        <v>6554.9999999999991</v>
      </c>
      <c r="E291" s="76" cm="1">
        <f t="array" ref="E291">_xlfn.IFS($A291=0,E$19,$A291&lt;=E$25,E$26,$A291&lt;=E$21,MAX(E$26,E$22+E$23*(E$21-$A291)^E$24),$A291&gt;=E$28,MIN(E$33,E$29+E$31*IF(E$30,MAX(0,$A291-E$30),$A291-E$28)^E$32), TRUE, 0)</f>
        <v>3277.4999999999995</v>
      </c>
      <c r="F291" s="4"/>
      <c r="G291" s="4"/>
      <c r="H291" s="4"/>
      <c r="K291" s="3"/>
      <c r="L291" s="3"/>
    </row>
    <row r="292" spans="1:12">
      <c r="A292" s="53">
        <v>255</v>
      </c>
      <c r="B292" s="75" cm="1">
        <f t="array" ref="B292">_xlfn.IFS($A292=0,B$19,$A292&lt;=B$25,B$26,$A292&lt;=B$21,MAX(B$26,B$22+B$23*(B$21-$A292)^B$24),$A292&gt;=B$28,MIN(B$33,B$29+B$31*IF(B$30,MAX(0,$A292-B$30),$A292-B$28)^B$32), TRUE, 0)</f>
        <v>3967.4999999999995</v>
      </c>
      <c r="C292" s="76" cm="1">
        <f t="array" ref="C292">_xlfn.IFS($A292=0,C$19,$A292&lt;=C$25,C$26,$A292&lt;=C$21,MAX(C$26,C$22+C$23*(C$21-$A292)^C$24),$A292&gt;=C$28,MIN(C$33,C$29+C$31*IF(C$30,MAX(0,$A292-C$30),$A292-C$28)^C$32), TRUE, 0)</f>
        <v>2875</v>
      </c>
      <c r="D292" s="75" cm="1">
        <f t="array" ref="D292">_xlfn.IFS($A292=0,D$19,$A292&lt;=D$25,D$26,$A292&lt;=D$21,MAX(D$26,D$22+D$23*(D$21-$A292)^D$24),$A292&gt;=D$28,MIN(D$33,D$29+D$31*IF(D$30,MAX(0,$A292-D$30),$A292-D$28)^D$32), TRUE, 0)</f>
        <v>6612.4999999999991</v>
      </c>
      <c r="E292" s="76" cm="1">
        <f t="array" ref="E292">_xlfn.IFS($A292=0,E$19,$A292&lt;=E$25,E$26,$A292&lt;=E$21,MAX(E$26,E$22+E$23*(E$21-$A292)^E$24),$A292&gt;=E$28,MIN(E$33,E$29+E$31*IF(E$30,MAX(0,$A292-E$30),$A292-E$28)^E$32), TRUE, 0)</f>
        <v>3306.2499999999995</v>
      </c>
      <c r="F292" s="4"/>
      <c r="G292" s="4"/>
      <c r="H292" s="4"/>
      <c r="K292" s="3"/>
      <c r="L292" s="3"/>
    </row>
    <row r="293" spans="1:12">
      <c r="A293" s="53">
        <v>256</v>
      </c>
      <c r="B293" s="75" cm="1">
        <f t="array" ref="B293">_xlfn.IFS($A293=0,B$19,$A293&lt;=B$25,B$26,$A293&lt;=B$21,MAX(B$26,B$22+B$23*(B$21-$A293)^B$24),$A293&gt;=B$28,MIN(B$33,B$29+B$31*IF(B$30,MAX(0,$A293-B$30),$A293-B$28)^B$32), TRUE, 0)</f>
        <v>4024.9999999999995</v>
      </c>
      <c r="C293" s="76" cm="1">
        <f t="array" ref="C293">_xlfn.IFS($A293=0,C$19,$A293&lt;=C$25,C$26,$A293&lt;=C$21,MAX(C$26,C$22+C$23*(C$21-$A293)^C$24),$A293&gt;=C$28,MIN(C$33,C$29+C$31*IF(C$30,MAX(0,$A293-C$30),$A293-C$28)^C$32), TRUE, 0)</f>
        <v>2875</v>
      </c>
      <c r="D293" s="75" cm="1">
        <f t="array" ref="D293">_xlfn.IFS($A293=0,D$19,$A293&lt;=D$25,D$26,$A293&lt;=D$21,MAX(D$26,D$22+D$23*(D$21-$A293)^D$24),$A293&gt;=D$28,MIN(D$33,D$29+D$31*IF(D$30,MAX(0,$A293-D$30),$A293-D$28)^D$32), TRUE, 0)</f>
        <v>6669.9999999999991</v>
      </c>
      <c r="E293" s="76" cm="1">
        <f t="array" ref="E293">_xlfn.IFS($A293=0,E$19,$A293&lt;=E$25,E$26,$A293&lt;=E$21,MAX(E$26,E$22+E$23*(E$21-$A293)^E$24),$A293&gt;=E$28,MIN(E$33,E$29+E$31*IF(E$30,MAX(0,$A293-E$30),$A293-E$28)^E$32), TRUE, 0)</f>
        <v>3334.9999999999995</v>
      </c>
      <c r="F293" s="4"/>
      <c r="G293" s="4"/>
      <c r="H293" s="4"/>
      <c r="K293" s="3"/>
      <c r="L293" s="3"/>
    </row>
    <row r="294" spans="1:12">
      <c r="A294" s="53">
        <v>257</v>
      </c>
      <c r="B294" s="75" cm="1">
        <f t="array" ref="B294">_xlfn.IFS($A294=0,B$19,$A294&lt;=B$25,B$26,$A294&lt;=B$21,MAX(B$26,B$22+B$23*(B$21-$A294)^B$24),$A294&gt;=B$28,MIN(B$33,B$29+B$31*IF(B$30,MAX(0,$A294-B$30),$A294-B$28)^B$32), TRUE, 0)</f>
        <v>4082.4999999999995</v>
      </c>
      <c r="C294" s="76" cm="1">
        <f t="array" ref="C294">_xlfn.IFS($A294=0,C$19,$A294&lt;=C$25,C$26,$A294&lt;=C$21,MAX(C$26,C$22+C$23*(C$21-$A294)^C$24),$A294&gt;=C$28,MIN(C$33,C$29+C$31*IF(C$30,MAX(0,$A294-C$30),$A294-C$28)^C$32), TRUE, 0)</f>
        <v>2875</v>
      </c>
      <c r="D294" s="75" cm="1">
        <f t="array" ref="D294">_xlfn.IFS($A294=0,D$19,$A294&lt;=D$25,D$26,$A294&lt;=D$21,MAX(D$26,D$22+D$23*(D$21-$A294)^D$24),$A294&gt;=D$28,MIN(D$33,D$29+D$31*IF(D$30,MAX(0,$A294-D$30),$A294-D$28)^D$32), TRUE, 0)</f>
        <v>6727.4999999999991</v>
      </c>
      <c r="E294" s="76" cm="1">
        <f t="array" ref="E294">_xlfn.IFS($A294=0,E$19,$A294&lt;=E$25,E$26,$A294&lt;=E$21,MAX(E$26,E$22+E$23*(E$21-$A294)^E$24),$A294&gt;=E$28,MIN(E$33,E$29+E$31*IF(E$30,MAX(0,$A294-E$30),$A294-E$28)^E$32), TRUE, 0)</f>
        <v>3363.7499999999995</v>
      </c>
      <c r="F294" s="4"/>
      <c r="G294" s="4"/>
      <c r="H294" s="4"/>
      <c r="K294" s="3"/>
      <c r="L294" s="3"/>
    </row>
    <row r="295" spans="1:12">
      <c r="A295" s="53">
        <v>258</v>
      </c>
      <c r="B295" s="75" cm="1">
        <f t="array" ref="B295">_xlfn.IFS($A295=0,B$19,$A295&lt;=B$25,B$26,$A295&lt;=B$21,MAX(B$26,B$22+B$23*(B$21-$A295)^B$24),$A295&gt;=B$28,MIN(B$33,B$29+B$31*IF(B$30,MAX(0,$A295-B$30),$A295-B$28)^B$32), TRUE, 0)</f>
        <v>4140</v>
      </c>
      <c r="C295" s="76" cm="1">
        <f t="array" ref="C295">_xlfn.IFS($A295=0,C$19,$A295&lt;=C$25,C$26,$A295&lt;=C$21,MAX(C$26,C$22+C$23*(C$21-$A295)^C$24),$A295&gt;=C$28,MIN(C$33,C$29+C$31*IF(C$30,MAX(0,$A295-C$30),$A295-C$28)^C$32), TRUE, 0)</f>
        <v>2875</v>
      </c>
      <c r="D295" s="75" cm="1">
        <f t="array" ref="D295">_xlfn.IFS($A295=0,D$19,$A295&lt;=D$25,D$26,$A295&lt;=D$21,MAX(D$26,D$22+D$23*(D$21-$A295)^D$24),$A295&gt;=D$28,MIN(D$33,D$29+D$31*IF(D$30,MAX(0,$A295-D$30),$A295-D$28)^D$32), TRUE, 0)</f>
        <v>6784.9999999999991</v>
      </c>
      <c r="E295" s="76" cm="1">
        <f t="array" ref="E295">_xlfn.IFS($A295=0,E$19,$A295&lt;=E$25,E$26,$A295&lt;=E$21,MAX(E$26,E$22+E$23*(E$21-$A295)^E$24),$A295&gt;=E$28,MIN(E$33,E$29+E$31*IF(E$30,MAX(0,$A295-E$30),$A295-E$28)^E$32), TRUE, 0)</f>
        <v>3392.4999999999995</v>
      </c>
      <c r="F295" s="4"/>
      <c r="G295" s="4"/>
      <c r="H295" s="4"/>
      <c r="K295" s="3"/>
      <c r="L295" s="3"/>
    </row>
    <row r="296" spans="1:12">
      <c r="A296" s="53">
        <v>259</v>
      </c>
      <c r="B296" s="75" cm="1">
        <f t="array" ref="B296">_xlfn.IFS($A296=0,B$19,$A296&lt;=B$25,B$26,$A296&lt;=B$21,MAX(B$26,B$22+B$23*(B$21-$A296)^B$24),$A296&gt;=B$28,MIN(B$33,B$29+B$31*IF(B$30,MAX(0,$A296-B$30),$A296-B$28)^B$32), TRUE, 0)</f>
        <v>4197.5</v>
      </c>
      <c r="C296" s="76" cm="1">
        <f t="array" ref="C296">_xlfn.IFS($A296=0,C$19,$A296&lt;=C$25,C$26,$A296&lt;=C$21,MAX(C$26,C$22+C$23*(C$21-$A296)^C$24),$A296&gt;=C$28,MIN(C$33,C$29+C$31*IF(C$30,MAX(0,$A296-C$30),$A296-C$28)^C$32), TRUE, 0)</f>
        <v>2875</v>
      </c>
      <c r="D296" s="75" cm="1">
        <f t="array" ref="D296">_xlfn.IFS($A296=0,D$19,$A296&lt;=D$25,D$26,$A296&lt;=D$21,MAX(D$26,D$22+D$23*(D$21-$A296)^D$24),$A296&gt;=D$28,MIN(D$33,D$29+D$31*IF(D$30,MAX(0,$A296-D$30),$A296-D$28)^D$32), TRUE, 0)</f>
        <v>6842.4999999999991</v>
      </c>
      <c r="E296" s="76" cm="1">
        <f t="array" ref="E296">_xlfn.IFS($A296=0,E$19,$A296&lt;=E$25,E$26,$A296&lt;=E$21,MAX(E$26,E$22+E$23*(E$21-$A296)^E$24),$A296&gt;=E$28,MIN(E$33,E$29+E$31*IF(E$30,MAX(0,$A296-E$30),$A296-E$28)^E$32), TRUE, 0)</f>
        <v>3421.2499999999995</v>
      </c>
      <c r="F296" s="4"/>
      <c r="G296" s="4"/>
      <c r="H296" s="4"/>
      <c r="K296" s="3"/>
      <c r="L296" s="3"/>
    </row>
    <row r="297" spans="1:12">
      <c r="A297" s="53">
        <v>260</v>
      </c>
      <c r="B297" s="75" cm="1">
        <f t="array" ref="B297">_xlfn.IFS($A297=0,B$19,$A297&lt;=B$25,B$26,$A297&lt;=B$21,MAX(B$26,B$22+B$23*(B$21-$A297)^B$24),$A297&gt;=B$28,MIN(B$33,B$29+B$31*IF(B$30,MAX(0,$A297-B$30),$A297-B$28)^B$32), TRUE, 0)</f>
        <v>4255</v>
      </c>
      <c r="C297" s="76" cm="1">
        <f t="array" ref="C297">_xlfn.IFS($A297=0,C$19,$A297&lt;=C$25,C$26,$A297&lt;=C$21,MAX(C$26,C$22+C$23*(C$21-$A297)^C$24),$A297&gt;=C$28,MIN(C$33,C$29+C$31*IF(C$30,MAX(0,$A297-C$30),$A297-C$28)^C$32), TRUE, 0)</f>
        <v>2875</v>
      </c>
      <c r="D297" s="75" cm="1">
        <f t="array" ref="D297">_xlfn.IFS($A297=0,D$19,$A297&lt;=D$25,D$26,$A297&lt;=D$21,MAX(D$26,D$22+D$23*(D$21-$A297)^D$24),$A297&gt;=D$28,MIN(D$33,D$29+D$31*IF(D$30,MAX(0,$A297-D$30),$A297-D$28)^D$32), TRUE, 0)</f>
        <v>6899.9999999999991</v>
      </c>
      <c r="E297" s="76" cm="1">
        <f t="array" ref="E297">_xlfn.IFS($A297=0,E$19,$A297&lt;=E$25,E$26,$A297&lt;=E$21,MAX(E$26,E$22+E$23*(E$21-$A297)^E$24),$A297&gt;=E$28,MIN(E$33,E$29+E$31*IF(E$30,MAX(0,$A297-E$30),$A297-E$28)^E$32), TRUE, 0)</f>
        <v>3449.9999999999995</v>
      </c>
      <c r="F297" s="4"/>
      <c r="G297" s="4"/>
      <c r="H297" s="4"/>
      <c r="K297" s="3"/>
      <c r="L297" s="3"/>
    </row>
    <row r="298" spans="1:12">
      <c r="A298" s="53">
        <v>261</v>
      </c>
      <c r="B298" s="75" cm="1">
        <f t="array" ref="B298">_xlfn.IFS($A298=0,B$19,$A298&lt;=B$25,B$26,$A298&lt;=B$21,MAX(B$26,B$22+B$23*(B$21-$A298)^B$24),$A298&gt;=B$28,MIN(B$33,B$29+B$31*IF(B$30,MAX(0,$A298-B$30),$A298-B$28)^B$32), TRUE, 0)</f>
        <v>4312.5</v>
      </c>
      <c r="C298" s="76" cm="1">
        <f t="array" ref="C298">_xlfn.IFS($A298=0,C$19,$A298&lt;=C$25,C$26,$A298&lt;=C$21,MAX(C$26,C$22+C$23*(C$21-$A298)^C$24),$A298&gt;=C$28,MIN(C$33,C$29+C$31*IF(C$30,MAX(0,$A298-C$30),$A298-C$28)^C$32), TRUE, 0)</f>
        <v>2875</v>
      </c>
      <c r="D298" s="75" cm="1">
        <f t="array" ref="D298">_xlfn.IFS($A298=0,D$19,$A298&lt;=D$25,D$26,$A298&lt;=D$21,MAX(D$26,D$22+D$23*(D$21-$A298)^D$24),$A298&gt;=D$28,MIN(D$33,D$29+D$31*IF(D$30,MAX(0,$A298-D$30),$A298-D$28)^D$32), TRUE, 0)</f>
        <v>6899.9999999999991</v>
      </c>
      <c r="E298" s="76" cm="1">
        <f t="array" ref="E298">_xlfn.IFS($A298=0,E$19,$A298&lt;=E$25,E$26,$A298&lt;=E$21,MAX(E$26,E$22+E$23*(E$21-$A298)^E$24),$A298&gt;=E$28,MIN(E$33,E$29+E$31*IF(E$30,MAX(0,$A298-E$30),$A298-E$28)^E$32), TRUE, 0)</f>
        <v>3449.9999999999995</v>
      </c>
      <c r="F298" s="4"/>
      <c r="G298" s="4"/>
      <c r="H298" s="4"/>
      <c r="K298" s="3"/>
      <c r="L298" s="3"/>
    </row>
    <row r="299" spans="1:12">
      <c r="A299" s="53">
        <v>262</v>
      </c>
      <c r="B299" s="75" cm="1">
        <f t="array" ref="B299">_xlfn.IFS($A299=0,B$19,$A299&lt;=B$25,B$26,$A299&lt;=B$21,MAX(B$26,B$22+B$23*(B$21-$A299)^B$24),$A299&gt;=B$28,MIN(B$33,B$29+B$31*IF(B$30,MAX(0,$A299-B$30),$A299-B$28)^B$32), TRUE, 0)</f>
        <v>4370</v>
      </c>
      <c r="C299" s="76" cm="1">
        <f t="array" ref="C299">_xlfn.IFS($A299=0,C$19,$A299&lt;=C$25,C$26,$A299&lt;=C$21,MAX(C$26,C$22+C$23*(C$21-$A299)^C$24),$A299&gt;=C$28,MIN(C$33,C$29+C$31*IF(C$30,MAX(0,$A299-C$30),$A299-C$28)^C$32), TRUE, 0)</f>
        <v>2875</v>
      </c>
      <c r="D299" s="75" cm="1">
        <f t="array" ref="D299">_xlfn.IFS($A299=0,D$19,$A299&lt;=D$25,D$26,$A299&lt;=D$21,MAX(D$26,D$22+D$23*(D$21-$A299)^D$24),$A299&gt;=D$28,MIN(D$33,D$29+D$31*IF(D$30,MAX(0,$A299-D$30),$A299-D$28)^D$32), TRUE, 0)</f>
        <v>6899.9999999999991</v>
      </c>
      <c r="E299" s="76" cm="1">
        <f t="array" ref="E299">_xlfn.IFS($A299=0,E$19,$A299&lt;=E$25,E$26,$A299&lt;=E$21,MAX(E$26,E$22+E$23*(E$21-$A299)^E$24),$A299&gt;=E$28,MIN(E$33,E$29+E$31*IF(E$30,MAX(0,$A299-E$30),$A299-E$28)^E$32), TRUE, 0)</f>
        <v>3449.9999999999995</v>
      </c>
      <c r="F299" s="4"/>
      <c r="G299" s="4"/>
      <c r="H299" s="4"/>
      <c r="K299" s="3"/>
      <c r="L299" s="3"/>
    </row>
    <row r="300" spans="1:12">
      <c r="A300" s="53">
        <v>263</v>
      </c>
      <c r="B300" s="75" cm="1">
        <f t="array" ref="B300">_xlfn.IFS($A300=0,B$19,$A300&lt;=B$25,B$26,$A300&lt;=B$21,MAX(B$26,B$22+B$23*(B$21-$A300)^B$24),$A300&gt;=B$28,MIN(B$33,B$29+B$31*IF(B$30,MAX(0,$A300-B$30),$A300-B$28)^B$32), TRUE, 0)</f>
        <v>4427.5</v>
      </c>
      <c r="C300" s="76" cm="1">
        <f t="array" ref="C300">_xlfn.IFS($A300=0,C$19,$A300&lt;=C$25,C$26,$A300&lt;=C$21,MAX(C$26,C$22+C$23*(C$21-$A300)^C$24),$A300&gt;=C$28,MIN(C$33,C$29+C$31*IF(C$30,MAX(0,$A300-C$30),$A300-C$28)^C$32), TRUE, 0)</f>
        <v>2875</v>
      </c>
      <c r="D300" s="75" cm="1">
        <f t="array" ref="D300">_xlfn.IFS($A300=0,D$19,$A300&lt;=D$25,D$26,$A300&lt;=D$21,MAX(D$26,D$22+D$23*(D$21-$A300)^D$24),$A300&gt;=D$28,MIN(D$33,D$29+D$31*IF(D$30,MAX(0,$A300-D$30),$A300-D$28)^D$32), TRUE, 0)</f>
        <v>6899.9999999999991</v>
      </c>
      <c r="E300" s="76" cm="1">
        <f t="array" ref="E300">_xlfn.IFS($A300=0,E$19,$A300&lt;=E$25,E$26,$A300&lt;=E$21,MAX(E$26,E$22+E$23*(E$21-$A300)^E$24),$A300&gt;=E$28,MIN(E$33,E$29+E$31*IF(E$30,MAX(0,$A300-E$30),$A300-E$28)^E$32), TRUE, 0)</f>
        <v>3449.9999999999995</v>
      </c>
      <c r="F300" s="4"/>
      <c r="G300" s="4"/>
      <c r="H300" s="4"/>
      <c r="K300" s="3"/>
      <c r="L300" s="3"/>
    </row>
    <row r="301" spans="1:12">
      <c r="A301" s="53">
        <v>264</v>
      </c>
      <c r="B301" s="75" cm="1">
        <f t="array" ref="B301">_xlfn.IFS($A301=0,B$19,$A301&lt;=B$25,B$26,$A301&lt;=B$21,MAX(B$26,B$22+B$23*(B$21-$A301)^B$24),$A301&gt;=B$28,MIN(B$33,B$29+B$31*IF(B$30,MAX(0,$A301-B$30),$A301-B$28)^B$32), TRUE, 0)</f>
        <v>4484.9999999999991</v>
      </c>
      <c r="C301" s="76" cm="1">
        <f t="array" ref="C301">_xlfn.IFS($A301=0,C$19,$A301&lt;=C$25,C$26,$A301&lt;=C$21,MAX(C$26,C$22+C$23*(C$21-$A301)^C$24),$A301&gt;=C$28,MIN(C$33,C$29+C$31*IF(C$30,MAX(0,$A301-C$30),$A301-C$28)^C$32), TRUE, 0)</f>
        <v>2875</v>
      </c>
      <c r="D301" s="75" cm="1">
        <f t="array" ref="D301">_xlfn.IFS($A301=0,D$19,$A301&lt;=D$25,D$26,$A301&lt;=D$21,MAX(D$26,D$22+D$23*(D$21-$A301)^D$24),$A301&gt;=D$28,MIN(D$33,D$29+D$31*IF(D$30,MAX(0,$A301-D$30),$A301-D$28)^D$32), TRUE, 0)</f>
        <v>6899.9999999999991</v>
      </c>
      <c r="E301" s="76" cm="1">
        <f t="array" ref="E301">_xlfn.IFS($A301=0,E$19,$A301&lt;=E$25,E$26,$A301&lt;=E$21,MAX(E$26,E$22+E$23*(E$21-$A301)^E$24),$A301&gt;=E$28,MIN(E$33,E$29+E$31*IF(E$30,MAX(0,$A301-E$30),$A301-E$28)^E$32), TRUE, 0)</f>
        <v>3449.9999999999995</v>
      </c>
      <c r="F301" s="4"/>
      <c r="G301" s="4"/>
      <c r="H301" s="4"/>
      <c r="K301" s="3"/>
      <c r="L301" s="3"/>
    </row>
    <row r="302" spans="1:12">
      <c r="A302" s="53">
        <v>265</v>
      </c>
      <c r="B302" s="75" cm="1">
        <f t="array" ref="B302">_xlfn.IFS($A302=0,B$19,$A302&lt;=B$25,B$26,$A302&lt;=B$21,MAX(B$26,B$22+B$23*(B$21-$A302)^B$24),$A302&gt;=B$28,MIN(B$33,B$29+B$31*IF(B$30,MAX(0,$A302-B$30),$A302-B$28)^B$32), TRUE, 0)</f>
        <v>4542.4999999999991</v>
      </c>
      <c r="C302" s="76" cm="1">
        <f t="array" ref="C302">_xlfn.IFS($A302=0,C$19,$A302&lt;=C$25,C$26,$A302&lt;=C$21,MAX(C$26,C$22+C$23*(C$21-$A302)^C$24),$A302&gt;=C$28,MIN(C$33,C$29+C$31*IF(C$30,MAX(0,$A302-C$30),$A302-C$28)^C$32), TRUE, 0)</f>
        <v>2875</v>
      </c>
      <c r="D302" s="75" cm="1">
        <f t="array" ref="D302">_xlfn.IFS($A302=0,D$19,$A302&lt;=D$25,D$26,$A302&lt;=D$21,MAX(D$26,D$22+D$23*(D$21-$A302)^D$24),$A302&gt;=D$28,MIN(D$33,D$29+D$31*IF(D$30,MAX(0,$A302-D$30),$A302-D$28)^D$32), TRUE, 0)</f>
        <v>6899.9999999999991</v>
      </c>
      <c r="E302" s="76" cm="1">
        <f t="array" ref="E302">_xlfn.IFS($A302=0,E$19,$A302&lt;=E$25,E$26,$A302&lt;=E$21,MAX(E$26,E$22+E$23*(E$21-$A302)^E$24),$A302&gt;=E$28,MIN(E$33,E$29+E$31*IF(E$30,MAX(0,$A302-E$30),$A302-E$28)^E$32), TRUE, 0)</f>
        <v>3449.9999999999995</v>
      </c>
      <c r="F302" s="4"/>
      <c r="G302" s="4"/>
      <c r="H302" s="4"/>
      <c r="K302" s="3"/>
      <c r="L302" s="3"/>
    </row>
    <row r="303" spans="1:12">
      <c r="A303" s="53">
        <v>266</v>
      </c>
      <c r="B303" s="75" cm="1">
        <f t="array" ref="B303">_xlfn.IFS($A303=0,B$19,$A303&lt;=B$25,B$26,$A303&lt;=B$21,MAX(B$26,B$22+B$23*(B$21-$A303)^B$24),$A303&gt;=B$28,MIN(B$33,B$29+B$31*IF(B$30,MAX(0,$A303-B$30),$A303-B$28)^B$32), TRUE, 0)</f>
        <v>4599.9999999999991</v>
      </c>
      <c r="C303" s="76" cm="1">
        <f t="array" ref="C303">_xlfn.IFS($A303=0,C$19,$A303&lt;=C$25,C$26,$A303&lt;=C$21,MAX(C$26,C$22+C$23*(C$21-$A303)^C$24),$A303&gt;=C$28,MIN(C$33,C$29+C$31*IF(C$30,MAX(0,$A303-C$30),$A303-C$28)^C$32), TRUE, 0)</f>
        <v>2875</v>
      </c>
      <c r="D303" s="75" cm="1">
        <f t="array" ref="D303">_xlfn.IFS($A303=0,D$19,$A303&lt;=D$25,D$26,$A303&lt;=D$21,MAX(D$26,D$22+D$23*(D$21-$A303)^D$24),$A303&gt;=D$28,MIN(D$33,D$29+D$31*IF(D$30,MAX(0,$A303-D$30),$A303-D$28)^D$32), TRUE, 0)</f>
        <v>6899.9999999999991</v>
      </c>
      <c r="E303" s="76" cm="1">
        <f t="array" ref="E303">_xlfn.IFS($A303=0,E$19,$A303&lt;=E$25,E$26,$A303&lt;=E$21,MAX(E$26,E$22+E$23*(E$21-$A303)^E$24),$A303&gt;=E$28,MIN(E$33,E$29+E$31*IF(E$30,MAX(0,$A303-E$30),$A303-E$28)^E$32), TRUE, 0)</f>
        <v>3449.9999999999995</v>
      </c>
      <c r="F303" s="4"/>
      <c r="G303" s="4"/>
      <c r="H303" s="4"/>
      <c r="K303" s="3"/>
      <c r="L303" s="3"/>
    </row>
    <row r="304" spans="1:12">
      <c r="A304" s="53">
        <v>267</v>
      </c>
      <c r="B304" s="75" cm="1">
        <f t="array" ref="B304">_xlfn.IFS($A304=0,B$19,$A304&lt;=B$25,B$26,$A304&lt;=B$21,MAX(B$26,B$22+B$23*(B$21-$A304)^B$24),$A304&gt;=B$28,MIN(B$33,B$29+B$31*IF(B$30,MAX(0,$A304-B$30),$A304-B$28)^B$32), TRUE, 0)</f>
        <v>4657.4999999999991</v>
      </c>
      <c r="C304" s="76" cm="1">
        <f t="array" ref="C304">_xlfn.IFS($A304=0,C$19,$A304&lt;=C$25,C$26,$A304&lt;=C$21,MAX(C$26,C$22+C$23*(C$21-$A304)^C$24),$A304&gt;=C$28,MIN(C$33,C$29+C$31*IF(C$30,MAX(0,$A304-C$30),$A304-C$28)^C$32), TRUE, 0)</f>
        <v>2875</v>
      </c>
      <c r="D304" s="75" cm="1">
        <f t="array" ref="D304">_xlfn.IFS($A304=0,D$19,$A304&lt;=D$25,D$26,$A304&lt;=D$21,MAX(D$26,D$22+D$23*(D$21-$A304)^D$24),$A304&gt;=D$28,MIN(D$33,D$29+D$31*IF(D$30,MAX(0,$A304-D$30),$A304-D$28)^D$32), TRUE, 0)</f>
        <v>6899.9999999999991</v>
      </c>
      <c r="E304" s="76" cm="1">
        <f t="array" ref="E304">_xlfn.IFS($A304=0,E$19,$A304&lt;=E$25,E$26,$A304&lt;=E$21,MAX(E$26,E$22+E$23*(E$21-$A304)^E$24),$A304&gt;=E$28,MIN(E$33,E$29+E$31*IF(E$30,MAX(0,$A304-E$30),$A304-E$28)^E$32), TRUE, 0)</f>
        <v>3449.9999999999995</v>
      </c>
      <c r="F304" s="4"/>
      <c r="G304" s="4"/>
      <c r="H304" s="4"/>
      <c r="K304" s="3"/>
      <c r="L304" s="3"/>
    </row>
    <row r="305" spans="1:12">
      <c r="A305" s="53">
        <v>268</v>
      </c>
      <c r="B305" s="75" cm="1">
        <f t="array" ref="B305">_xlfn.IFS($A305=0,B$19,$A305&lt;=B$25,B$26,$A305&lt;=B$21,MAX(B$26,B$22+B$23*(B$21-$A305)^B$24),$A305&gt;=B$28,MIN(B$33,B$29+B$31*IF(B$30,MAX(0,$A305-B$30),$A305-B$28)^B$32), TRUE, 0)</f>
        <v>4714.9999999999991</v>
      </c>
      <c r="C305" s="76" cm="1">
        <f t="array" ref="C305">_xlfn.IFS($A305=0,C$19,$A305&lt;=C$25,C$26,$A305&lt;=C$21,MAX(C$26,C$22+C$23*(C$21-$A305)^C$24),$A305&gt;=C$28,MIN(C$33,C$29+C$31*IF(C$30,MAX(0,$A305-C$30),$A305-C$28)^C$32), TRUE, 0)</f>
        <v>2875</v>
      </c>
      <c r="D305" s="75" cm="1">
        <f t="array" ref="D305">_xlfn.IFS($A305=0,D$19,$A305&lt;=D$25,D$26,$A305&lt;=D$21,MAX(D$26,D$22+D$23*(D$21-$A305)^D$24),$A305&gt;=D$28,MIN(D$33,D$29+D$31*IF(D$30,MAX(0,$A305-D$30),$A305-D$28)^D$32), TRUE, 0)</f>
        <v>6899.9999999999991</v>
      </c>
      <c r="E305" s="76" cm="1">
        <f t="array" ref="E305">_xlfn.IFS($A305=0,E$19,$A305&lt;=E$25,E$26,$A305&lt;=E$21,MAX(E$26,E$22+E$23*(E$21-$A305)^E$24),$A305&gt;=E$28,MIN(E$33,E$29+E$31*IF(E$30,MAX(0,$A305-E$30),$A305-E$28)^E$32), TRUE, 0)</f>
        <v>3449.9999999999995</v>
      </c>
      <c r="F305" s="4"/>
      <c r="G305" s="4"/>
      <c r="H305" s="4"/>
      <c r="K305" s="3"/>
      <c r="L305" s="3"/>
    </row>
    <row r="306" spans="1:12">
      <c r="A306" s="53">
        <v>269</v>
      </c>
      <c r="B306" s="75" cm="1">
        <f t="array" ref="B306">_xlfn.IFS($A306=0,B$19,$A306&lt;=B$25,B$26,$A306&lt;=B$21,MAX(B$26,B$22+B$23*(B$21-$A306)^B$24),$A306&gt;=B$28,MIN(B$33,B$29+B$31*IF(B$30,MAX(0,$A306-B$30),$A306-B$28)^B$32), TRUE, 0)</f>
        <v>4772.4999999999991</v>
      </c>
      <c r="C306" s="76" cm="1">
        <f t="array" ref="C306">_xlfn.IFS($A306=0,C$19,$A306&lt;=C$25,C$26,$A306&lt;=C$21,MAX(C$26,C$22+C$23*(C$21-$A306)^C$24),$A306&gt;=C$28,MIN(C$33,C$29+C$31*IF(C$30,MAX(0,$A306-C$30),$A306-C$28)^C$32), TRUE, 0)</f>
        <v>2875</v>
      </c>
      <c r="D306" s="75" cm="1">
        <f t="array" ref="D306">_xlfn.IFS($A306=0,D$19,$A306&lt;=D$25,D$26,$A306&lt;=D$21,MAX(D$26,D$22+D$23*(D$21-$A306)^D$24),$A306&gt;=D$28,MIN(D$33,D$29+D$31*IF(D$30,MAX(0,$A306-D$30),$A306-D$28)^D$32), TRUE, 0)</f>
        <v>6899.9999999999991</v>
      </c>
      <c r="E306" s="76" cm="1">
        <f t="array" ref="E306">_xlfn.IFS($A306=0,E$19,$A306&lt;=E$25,E$26,$A306&lt;=E$21,MAX(E$26,E$22+E$23*(E$21-$A306)^E$24),$A306&gt;=E$28,MIN(E$33,E$29+E$31*IF(E$30,MAX(0,$A306-E$30),$A306-E$28)^E$32), TRUE, 0)</f>
        <v>3449.9999999999995</v>
      </c>
      <c r="F306" s="4"/>
      <c r="G306" s="4"/>
      <c r="H306" s="4"/>
      <c r="K306" s="3"/>
      <c r="L306" s="3"/>
    </row>
    <row r="307" spans="1:12">
      <c r="A307" s="53">
        <v>270</v>
      </c>
      <c r="B307" s="75" cm="1">
        <f t="array" ref="B307">_xlfn.IFS($A307=0,B$19,$A307&lt;=B$25,B$26,$A307&lt;=B$21,MAX(B$26,B$22+B$23*(B$21-$A307)^B$24),$A307&gt;=B$28,MIN(B$33,B$29+B$31*IF(B$30,MAX(0,$A307-B$30),$A307-B$28)^B$32), TRUE, 0)</f>
        <v>4829.9999999999991</v>
      </c>
      <c r="C307" s="76" cm="1">
        <f t="array" ref="C307">_xlfn.IFS($A307=0,C$19,$A307&lt;=C$25,C$26,$A307&lt;=C$21,MAX(C$26,C$22+C$23*(C$21-$A307)^C$24),$A307&gt;=C$28,MIN(C$33,C$29+C$31*IF(C$30,MAX(0,$A307-C$30),$A307-C$28)^C$32), TRUE, 0)</f>
        <v>2875</v>
      </c>
      <c r="D307" s="75" cm="1">
        <f t="array" ref="D307">_xlfn.IFS($A307=0,D$19,$A307&lt;=D$25,D$26,$A307&lt;=D$21,MAX(D$26,D$22+D$23*(D$21-$A307)^D$24),$A307&gt;=D$28,MIN(D$33,D$29+D$31*IF(D$30,MAX(0,$A307-D$30),$A307-D$28)^D$32), TRUE, 0)</f>
        <v>6899.9999999999991</v>
      </c>
      <c r="E307" s="76" cm="1">
        <f t="array" ref="E307">_xlfn.IFS($A307=0,E$19,$A307&lt;=E$25,E$26,$A307&lt;=E$21,MAX(E$26,E$22+E$23*(E$21-$A307)^E$24),$A307&gt;=E$28,MIN(E$33,E$29+E$31*IF(E$30,MAX(0,$A307-E$30),$A307-E$28)^E$32), TRUE, 0)</f>
        <v>3449.9999999999995</v>
      </c>
      <c r="F307" s="4"/>
      <c r="G307" s="4"/>
      <c r="H307" s="4"/>
      <c r="K307" s="3"/>
      <c r="L307" s="3"/>
    </row>
    <row r="308" spans="1:12">
      <c r="A308" s="53">
        <v>271</v>
      </c>
      <c r="B308" s="75" cm="1">
        <f t="array" ref="B308">_xlfn.IFS($A308=0,B$19,$A308&lt;=B$25,B$26,$A308&lt;=B$21,MAX(B$26,B$22+B$23*(B$21-$A308)^B$24),$A308&gt;=B$28,MIN(B$33,B$29+B$31*IF(B$30,MAX(0,$A308-B$30),$A308-B$28)^B$32), TRUE, 0)</f>
        <v>4887.4999999999991</v>
      </c>
      <c r="C308" s="76" cm="1">
        <f t="array" ref="C308">_xlfn.IFS($A308=0,C$19,$A308&lt;=C$25,C$26,$A308&lt;=C$21,MAX(C$26,C$22+C$23*(C$21-$A308)^C$24),$A308&gt;=C$28,MIN(C$33,C$29+C$31*IF(C$30,MAX(0,$A308-C$30),$A308-C$28)^C$32), TRUE, 0)</f>
        <v>2875</v>
      </c>
      <c r="D308" s="75" cm="1">
        <f t="array" ref="D308">_xlfn.IFS($A308=0,D$19,$A308&lt;=D$25,D$26,$A308&lt;=D$21,MAX(D$26,D$22+D$23*(D$21-$A308)^D$24),$A308&gt;=D$28,MIN(D$33,D$29+D$31*IF(D$30,MAX(0,$A308-D$30),$A308-D$28)^D$32), TRUE, 0)</f>
        <v>6899.9999999999991</v>
      </c>
      <c r="E308" s="76" cm="1">
        <f t="array" ref="E308">_xlfn.IFS($A308=0,E$19,$A308&lt;=E$25,E$26,$A308&lt;=E$21,MAX(E$26,E$22+E$23*(E$21-$A308)^E$24),$A308&gt;=E$28,MIN(E$33,E$29+E$31*IF(E$30,MAX(0,$A308-E$30),$A308-E$28)^E$32), TRUE, 0)</f>
        <v>3449.9999999999995</v>
      </c>
      <c r="F308" s="4"/>
      <c r="G308" s="4"/>
      <c r="H308" s="4"/>
      <c r="K308" s="3"/>
      <c r="L308" s="3"/>
    </row>
    <row r="309" spans="1:12">
      <c r="A309" s="53">
        <v>272</v>
      </c>
      <c r="B309" s="75" cm="1">
        <f t="array" ref="B309">_xlfn.IFS($A309=0,B$19,$A309&lt;=B$25,B$26,$A309&lt;=B$21,MAX(B$26,B$22+B$23*(B$21-$A309)^B$24),$A309&gt;=B$28,MIN(B$33,B$29+B$31*IF(B$30,MAX(0,$A309-B$30),$A309-B$28)^B$32), TRUE, 0)</f>
        <v>4944.9999999999991</v>
      </c>
      <c r="C309" s="76" cm="1">
        <f t="array" ref="C309">_xlfn.IFS($A309=0,C$19,$A309&lt;=C$25,C$26,$A309&lt;=C$21,MAX(C$26,C$22+C$23*(C$21-$A309)^C$24),$A309&gt;=C$28,MIN(C$33,C$29+C$31*IF(C$30,MAX(0,$A309-C$30),$A309-C$28)^C$32), TRUE, 0)</f>
        <v>2875</v>
      </c>
      <c r="D309" s="75" cm="1">
        <f t="array" ref="D309">_xlfn.IFS($A309=0,D$19,$A309&lt;=D$25,D$26,$A309&lt;=D$21,MAX(D$26,D$22+D$23*(D$21-$A309)^D$24),$A309&gt;=D$28,MIN(D$33,D$29+D$31*IF(D$30,MAX(0,$A309-D$30),$A309-D$28)^D$32), TRUE, 0)</f>
        <v>6899.9999999999991</v>
      </c>
      <c r="E309" s="76" cm="1">
        <f t="array" ref="E309">_xlfn.IFS($A309=0,E$19,$A309&lt;=E$25,E$26,$A309&lt;=E$21,MAX(E$26,E$22+E$23*(E$21-$A309)^E$24),$A309&gt;=E$28,MIN(E$33,E$29+E$31*IF(E$30,MAX(0,$A309-E$30),$A309-E$28)^E$32), TRUE, 0)</f>
        <v>3449.9999999999995</v>
      </c>
      <c r="F309" s="4"/>
      <c r="G309" s="4"/>
      <c r="H309" s="4"/>
      <c r="K309" s="3"/>
      <c r="L309" s="3"/>
    </row>
    <row r="310" spans="1:12">
      <c r="A310" s="53">
        <v>273</v>
      </c>
      <c r="B310" s="75" cm="1">
        <f t="array" ref="B310">_xlfn.IFS($A310=0,B$19,$A310&lt;=B$25,B$26,$A310&lt;=B$21,MAX(B$26,B$22+B$23*(B$21-$A310)^B$24),$A310&gt;=B$28,MIN(B$33,B$29+B$31*IF(B$30,MAX(0,$A310-B$30),$A310-B$28)^B$32), TRUE, 0)</f>
        <v>5002.4999999999991</v>
      </c>
      <c r="C310" s="76" cm="1">
        <f t="array" ref="C310">_xlfn.IFS($A310=0,C$19,$A310&lt;=C$25,C$26,$A310&lt;=C$21,MAX(C$26,C$22+C$23*(C$21-$A310)^C$24),$A310&gt;=C$28,MIN(C$33,C$29+C$31*IF(C$30,MAX(0,$A310-C$30),$A310-C$28)^C$32), TRUE, 0)</f>
        <v>2875</v>
      </c>
      <c r="D310" s="75" cm="1">
        <f t="array" ref="D310">_xlfn.IFS($A310=0,D$19,$A310&lt;=D$25,D$26,$A310&lt;=D$21,MAX(D$26,D$22+D$23*(D$21-$A310)^D$24),$A310&gt;=D$28,MIN(D$33,D$29+D$31*IF(D$30,MAX(0,$A310-D$30),$A310-D$28)^D$32), TRUE, 0)</f>
        <v>6899.9999999999991</v>
      </c>
      <c r="E310" s="76" cm="1">
        <f t="array" ref="E310">_xlfn.IFS($A310=0,E$19,$A310&lt;=E$25,E$26,$A310&lt;=E$21,MAX(E$26,E$22+E$23*(E$21-$A310)^E$24),$A310&gt;=E$28,MIN(E$33,E$29+E$31*IF(E$30,MAX(0,$A310-E$30),$A310-E$28)^E$32), TRUE, 0)</f>
        <v>3449.9999999999995</v>
      </c>
      <c r="F310" s="4"/>
      <c r="G310" s="4"/>
      <c r="H310" s="4"/>
      <c r="K310" s="3"/>
      <c r="L310" s="3"/>
    </row>
    <row r="311" spans="1:12">
      <c r="A311" s="53">
        <v>274</v>
      </c>
      <c r="B311" s="75" cm="1">
        <f t="array" ref="B311">_xlfn.IFS($A311=0,B$19,$A311&lt;=B$25,B$26,$A311&lt;=B$21,MAX(B$26,B$22+B$23*(B$21-$A311)^B$24),$A311&gt;=B$28,MIN(B$33,B$29+B$31*IF(B$30,MAX(0,$A311-B$30),$A311-B$28)^B$32), TRUE, 0)</f>
        <v>5059.9999999999991</v>
      </c>
      <c r="C311" s="76" cm="1">
        <f t="array" ref="C311">_xlfn.IFS($A311=0,C$19,$A311&lt;=C$25,C$26,$A311&lt;=C$21,MAX(C$26,C$22+C$23*(C$21-$A311)^C$24),$A311&gt;=C$28,MIN(C$33,C$29+C$31*IF(C$30,MAX(0,$A311-C$30),$A311-C$28)^C$32), TRUE, 0)</f>
        <v>2875</v>
      </c>
      <c r="D311" s="75" cm="1">
        <f t="array" ref="D311">_xlfn.IFS($A311=0,D$19,$A311&lt;=D$25,D$26,$A311&lt;=D$21,MAX(D$26,D$22+D$23*(D$21-$A311)^D$24),$A311&gt;=D$28,MIN(D$33,D$29+D$31*IF(D$30,MAX(0,$A311-D$30),$A311-D$28)^D$32), TRUE, 0)</f>
        <v>6899.9999999999991</v>
      </c>
      <c r="E311" s="76" cm="1">
        <f t="array" ref="E311">_xlfn.IFS($A311=0,E$19,$A311&lt;=E$25,E$26,$A311&lt;=E$21,MAX(E$26,E$22+E$23*(E$21-$A311)^E$24),$A311&gt;=E$28,MIN(E$33,E$29+E$31*IF(E$30,MAX(0,$A311-E$30),$A311-E$28)^E$32), TRUE, 0)</f>
        <v>3449.9999999999995</v>
      </c>
      <c r="F311" s="4"/>
      <c r="G311" s="4"/>
      <c r="H311" s="4"/>
      <c r="K311" s="3"/>
      <c r="L311" s="3"/>
    </row>
    <row r="312" spans="1:12">
      <c r="A312" s="53">
        <v>275</v>
      </c>
      <c r="B312" s="75" cm="1">
        <f t="array" ref="B312">_xlfn.IFS($A312=0,B$19,$A312&lt;=B$25,B$26,$A312&lt;=B$21,MAX(B$26,B$22+B$23*(B$21-$A312)^B$24),$A312&gt;=B$28,MIN(B$33,B$29+B$31*IF(B$30,MAX(0,$A312-B$30),$A312-B$28)^B$32), TRUE, 0)</f>
        <v>5117.4999999999991</v>
      </c>
      <c r="C312" s="76" cm="1">
        <f t="array" ref="C312">_xlfn.IFS($A312=0,C$19,$A312&lt;=C$25,C$26,$A312&lt;=C$21,MAX(C$26,C$22+C$23*(C$21-$A312)^C$24),$A312&gt;=C$28,MIN(C$33,C$29+C$31*IF(C$30,MAX(0,$A312-C$30),$A312-C$28)^C$32), TRUE, 0)</f>
        <v>2875</v>
      </c>
      <c r="D312" s="75" cm="1">
        <f t="array" ref="D312">_xlfn.IFS($A312=0,D$19,$A312&lt;=D$25,D$26,$A312&lt;=D$21,MAX(D$26,D$22+D$23*(D$21-$A312)^D$24),$A312&gt;=D$28,MIN(D$33,D$29+D$31*IF(D$30,MAX(0,$A312-D$30),$A312-D$28)^D$32), TRUE, 0)</f>
        <v>6899.9999999999991</v>
      </c>
      <c r="E312" s="76" cm="1">
        <f t="array" ref="E312">_xlfn.IFS($A312=0,E$19,$A312&lt;=E$25,E$26,$A312&lt;=E$21,MAX(E$26,E$22+E$23*(E$21-$A312)^E$24),$A312&gt;=E$28,MIN(E$33,E$29+E$31*IF(E$30,MAX(0,$A312-E$30),$A312-E$28)^E$32), TRUE, 0)</f>
        <v>3449.9999999999995</v>
      </c>
      <c r="F312" s="4"/>
      <c r="G312" s="4"/>
      <c r="H312" s="4"/>
      <c r="K312" s="3"/>
      <c r="L312" s="3"/>
    </row>
    <row r="313" spans="1:12">
      <c r="A313" s="53">
        <v>276</v>
      </c>
      <c r="B313" s="75" cm="1">
        <f t="array" ref="B313">_xlfn.IFS($A313=0,B$19,$A313&lt;=B$25,B$26,$A313&lt;=B$21,MAX(B$26,B$22+B$23*(B$21-$A313)^B$24),$A313&gt;=B$28,MIN(B$33,B$29+B$31*IF(B$30,MAX(0,$A313-B$30),$A313-B$28)^B$32), TRUE, 0)</f>
        <v>5174.9999999999991</v>
      </c>
      <c r="C313" s="76" cm="1">
        <f t="array" ref="C313">_xlfn.IFS($A313=0,C$19,$A313&lt;=C$25,C$26,$A313&lt;=C$21,MAX(C$26,C$22+C$23*(C$21-$A313)^C$24),$A313&gt;=C$28,MIN(C$33,C$29+C$31*IF(C$30,MAX(0,$A313-C$30),$A313-C$28)^C$32), TRUE, 0)</f>
        <v>2875</v>
      </c>
      <c r="D313" s="75" cm="1">
        <f t="array" ref="D313">_xlfn.IFS($A313=0,D$19,$A313&lt;=D$25,D$26,$A313&lt;=D$21,MAX(D$26,D$22+D$23*(D$21-$A313)^D$24),$A313&gt;=D$28,MIN(D$33,D$29+D$31*IF(D$30,MAX(0,$A313-D$30),$A313-D$28)^D$32), TRUE, 0)</f>
        <v>6899.9999999999991</v>
      </c>
      <c r="E313" s="76" cm="1">
        <f t="array" ref="E313">_xlfn.IFS($A313=0,E$19,$A313&lt;=E$25,E$26,$A313&lt;=E$21,MAX(E$26,E$22+E$23*(E$21-$A313)^E$24),$A313&gt;=E$28,MIN(E$33,E$29+E$31*IF(E$30,MAX(0,$A313-E$30),$A313-E$28)^E$32), TRUE, 0)</f>
        <v>3449.9999999999995</v>
      </c>
      <c r="F313" s="4"/>
      <c r="G313" s="4"/>
      <c r="H313" s="4"/>
      <c r="K313" s="3"/>
      <c r="L313" s="3"/>
    </row>
    <row r="314" spans="1:12">
      <c r="A314" s="53">
        <v>277</v>
      </c>
      <c r="B314" s="75" cm="1">
        <f t="array" ref="B314">_xlfn.IFS($A314=0,B$19,$A314&lt;=B$25,B$26,$A314&lt;=B$21,MAX(B$26,B$22+B$23*(B$21-$A314)^B$24),$A314&gt;=B$28,MIN(B$33,B$29+B$31*IF(B$30,MAX(0,$A314-B$30),$A314-B$28)^B$32), TRUE, 0)</f>
        <v>5175</v>
      </c>
      <c r="C314" s="76" cm="1">
        <f t="array" ref="C314">_xlfn.IFS($A314=0,C$19,$A314&lt;=C$25,C$26,$A314&lt;=C$21,MAX(C$26,C$22+C$23*(C$21-$A314)^C$24),$A314&gt;=C$28,MIN(C$33,C$29+C$31*IF(C$30,MAX(0,$A314-C$30),$A314-C$28)^C$32), TRUE, 0)</f>
        <v>2875</v>
      </c>
      <c r="D314" s="75" cm="1">
        <f t="array" ref="D314">_xlfn.IFS($A314=0,D$19,$A314&lt;=D$25,D$26,$A314&lt;=D$21,MAX(D$26,D$22+D$23*(D$21-$A314)^D$24),$A314&gt;=D$28,MIN(D$33,D$29+D$31*IF(D$30,MAX(0,$A314-D$30),$A314-D$28)^D$32), TRUE, 0)</f>
        <v>6899.9999999999991</v>
      </c>
      <c r="E314" s="76" cm="1">
        <f t="array" ref="E314">_xlfn.IFS($A314=0,E$19,$A314&lt;=E$25,E$26,$A314&lt;=E$21,MAX(E$26,E$22+E$23*(E$21-$A314)^E$24),$A314&gt;=E$28,MIN(E$33,E$29+E$31*IF(E$30,MAX(0,$A314-E$30),$A314-E$28)^E$32), TRUE, 0)</f>
        <v>3449.9999999999995</v>
      </c>
      <c r="F314" s="4"/>
      <c r="G314" s="4"/>
      <c r="H314" s="4"/>
      <c r="K314" s="3"/>
      <c r="L314" s="3"/>
    </row>
    <row r="315" spans="1:12">
      <c r="A315" s="53">
        <v>278</v>
      </c>
      <c r="B315" s="75" cm="1">
        <f t="array" ref="B315">_xlfn.IFS($A315=0,B$19,$A315&lt;=B$25,B$26,$A315&lt;=B$21,MAX(B$26,B$22+B$23*(B$21-$A315)^B$24),$A315&gt;=B$28,MIN(B$33,B$29+B$31*IF(B$30,MAX(0,$A315-B$30),$A315-B$28)^B$32), TRUE, 0)</f>
        <v>5175</v>
      </c>
      <c r="C315" s="76" cm="1">
        <f t="array" ref="C315">_xlfn.IFS($A315=0,C$19,$A315&lt;=C$25,C$26,$A315&lt;=C$21,MAX(C$26,C$22+C$23*(C$21-$A315)^C$24),$A315&gt;=C$28,MIN(C$33,C$29+C$31*IF(C$30,MAX(0,$A315-C$30),$A315-C$28)^C$32), TRUE, 0)</f>
        <v>2875</v>
      </c>
      <c r="D315" s="75" cm="1">
        <f t="array" ref="D315">_xlfn.IFS($A315=0,D$19,$A315&lt;=D$25,D$26,$A315&lt;=D$21,MAX(D$26,D$22+D$23*(D$21-$A315)^D$24),$A315&gt;=D$28,MIN(D$33,D$29+D$31*IF(D$30,MAX(0,$A315-D$30),$A315-D$28)^D$32), TRUE, 0)</f>
        <v>6899.9999999999991</v>
      </c>
      <c r="E315" s="76" cm="1">
        <f t="array" ref="E315">_xlfn.IFS($A315=0,E$19,$A315&lt;=E$25,E$26,$A315&lt;=E$21,MAX(E$26,E$22+E$23*(E$21-$A315)^E$24),$A315&gt;=E$28,MIN(E$33,E$29+E$31*IF(E$30,MAX(0,$A315-E$30),$A315-E$28)^E$32), TRUE, 0)</f>
        <v>3449.9999999999995</v>
      </c>
      <c r="F315" s="4"/>
      <c r="G315" s="4"/>
      <c r="H315" s="4"/>
      <c r="K315" s="3"/>
      <c r="L315" s="3"/>
    </row>
    <row r="316" spans="1:12">
      <c r="A316" s="53">
        <v>279</v>
      </c>
      <c r="B316" s="75" cm="1">
        <f t="array" ref="B316">_xlfn.IFS($A316=0,B$19,$A316&lt;=B$25,B$26,$A316&lt;=B$21,MAX(B$26,B$22+B$23*(B$21-$A316)^B$24),$A316&gt;=B$28,MIN(B$33,B$29+B$31*IF(B$30,MAX(0,$A316-B$30),$A316-B$28)^B$32), TRUE, 0)</f>
        <v>5175</v>
      </c>
      <c r="C316" s="76" cm="1">
        <f t="array" ref="C316">_xlfn.IFS($A316=0,C$19,$A316&lt;=C$25,C$26,$A316&lt;=C$21,MAX(C$26,C$22+C$23*(C$21-$A316)^C$24),$A316&gt;=C$28,MIN(C$33,C$29+C$31*IF(C$30,MAX(0,$A316-C$30),$A316-C$28)^C$32), TRUE, 0)</f>
        <v>2875</v>
      </c>
      <c r="D316" s="75" cm="1">
        <f t="array" ref="D316">_xlfn.IFS($A316=0,D$19,$A316&lt;=D$25,D$26,$A316&lt;=D$21,MAX(D$26,D$22+D$23*(D$21-$A316)^D$24),$A316&gt;=D$28,MIN(D$33,D$29+D$31*IF(D$30,MAX(0,$A316-D$30),$A316-D$28)^D$32), TRUE, 0)</f>
        <v>6899.9999999999991</v>
      </c>
      <c r="E316" s="76" cm="1">
        <f t="array" ref="E316">_xlfn.IFS($A316=0,E$19,$A316&lt;=E$25,E$26,$A316&lt;=E$21,MAX(E$26,E$22+E$23*(E$21-$A316)^E$24),$A316&gt;=E$28,MIN(E$33,E$29+E$31*IF(E$30,MAX(0,$A316-E$30),$A316-E$28)^E$32), TRUE, 0)</f>
        <v>3449.9999999999995</v>
      </c>
      <c r="F316" s="4"/>
      <c r="G316" s="4"/>
      <c r="H316" s="4"/>
      <c r="K316" s="3"/>
      <c r="L316" s="3"/>
    </row>
    <row r="317" spans="1:12">
      <c r="A317" s="53">
        <v>280</v>
      </c>
      <c r="B317" s="75" cm="1">
        <f t="array" ref="B317">_xlfn.IFS($A317=0,B$19,$A317&lt;=B$25,B$26,$A317&lt;=B$21,MAX(B$26,B$22+B$23*(B$21-$A317)^B$24),$A317&gt;=B$28,MIN(B$33,B$29+B$31*IF(B$30,MAX(0,$A317-B$30),$A317-B$28)^B$32), TRUE, 0)</f>
        <v>5175</v>
      </c>
      <c r="C317" s="76" cm="1">
        <f t="array" ref="C317">_xlfn.IFS($A317=0,C$19,$A317&lt;=C$25,C$26,$A317&lt;=C$21,MAX(C$26,C$22+C$23*(C$21-$A317)^C$24),$A317&gt;=C$28,MIN(C$33,C$29+C$31*IF(C$30,MAX(0,$A317-C$30),$A317-C$28)^C$32), TRUE, 0)</f>
        <v>2875</v>
      </c>
      <c r="D317" s="75" cm="1">
        <f t="array" ref="D317">_xlfn.IFS($A317=0,D$19,$A317&lt;=D$25,D$26,$A317&lt;=D$21,MAX(D$26,D$22+D$23*(D$21-$A317)^D$24),$A317&gt;=D$28,MIN(D$33,D$29+D$31*IF(D$30,MAX(0,$A317-D$30),$A317-D$28)^D$32), TRUE, 0)</f>
        <v>6899.9999999999991</v>
      </c>
      <c r="E317" s="76" cm="1">
        <f t="array" ref="E317">_xlfn.IFS($A317=0,E$19,$A317&lt;=E$25,E$26,$A317&lt;=E$21,MAX(E$26,E$22+E$23*(E$21-$A317)^E$24),$A317&gt;=E$28,MIN(E$33,E$29+E$31*IF(E$30,MAX(0,$A317-E$30),$A317-E$28)^E$32), TRUE, 0)</f>
        <v>3449.9999999999995</v>
      </c>
      <c r="F317" s="4"/>
      <c r="G317" s="4"/>
      <c r="H317" s="4"/>
      <c r="K317" s="3"/>
      <c r="L317" s="3"/>
    </row>
    <row r="318" spans="1:12">
      <c r="A318" s="53">
        <v>281</v>
      </c>
      <c r="B318" s="75" cm="1">
        <f t="array" ref="B318">_xlfn.IFS($A318=0,B$19,$A318&lt;=B$25,B$26,$A318&lt;=B$21,MAX(B$26,B$22+B$23*(B$21-$A318)^B$24),$A318&gt;=B$28,MIN(B$33,B$29+B$31*IF(B$30,MAX(0,$A318-B$30),$A318-B$28)^B$32), TRUE, 0)</f>
        <v>5175</v>
      </c>
      <c r="C318" s="76" cm="1">
        <f t="array" ref="C318">_xlfn.IFS($A318=0,C$19,$A318&lt;=C$25,C$26,$A318&lt;=C$21,MAX(C$26,C$22+C$23*(C$21-$A318)^C$24),$A318&gt;=C$28,MIN(C$33,C$29+C$31*IF(C$30,MAX(0,$A318-C$30),$A318-C$28)^C$32), TRUE, 0)</f>
        <v>2875</v>
      </c>
      <c r="D318" s="75" cm="1">
        <f t="array" ref="D318">_xlfn.IFS($A318=0,D$19,$A318&lt;=D$25,D$26,$A318&lt;=D$21,MAX(D$26,D$22+D$23*(D$21-$A318)^D$24),$A318&gt;=D$28,MIN(D$33,D$29+D$31*IF(D$30,MAX(0,$A318-D$30),$A318-D$28)^D$32), TRUE, 0)</f>
        <v>6899.9999999999991</v>
      </c>
      <c r="E318" s="76" cm="1">
        <f t="array" ref="E318">_xlfn.IFS($A318=0,E$19,$A318&lt;=E$25,E$26,$A318&lt;=E$21,MAX(E$26,E$22+E$23*(E$21-$A318)^E$24),$A318&gt;=E$28,MIN(E$33,E$29+E$31*IF(E$30,MAX(0,$A318-E$30),$A318-E$28)^E$32), TRUE, 0)</f>
        <v>3449.9999999999995</v>
      </c>
      <c r="F318" s="4"/>
      <c r="G318" s="4"/>
      <c r="H318" s="4"/>
      <c r="K318" s="3"/>
      <c r="L318" s="3"/>
    </row>
    <row r="319" spans="1:12">
      <c r="A319" s="53">
        <v>282</v>
      </c>
      <c r="B319" s="75" cm="1">
        <f t="array" ref="B319">_xlfn.IFS($A319=0,B$19,$A319&lt;=B$25,B$26,$A319&lt;=B$21,MAX(B$26,B$22+B$23*(B$21-$A319)^B$24),$A319&gt;=B$28,MIN(B$33,B$29+B$31*IF(B$30,MAX(0,$A319-B$30),$A319-B$28)^B$32), TRUE, 0)</f>
        <v>5175</v>
      </c>
      <c r="C319" s="76" cm="1">
        <f t="array" ref="C319">_xlfn.IFS($A319=0,C$19,$A319&lt;=C$25,C$26,$A319&lt;=C$21,MAX(C$26,C$22+C$23*(C$21-$A319)^C$24),$A319&gt;=C$28,MIN(C$33,C$29+C$31*IF(C$30,MAX(0,$A319-C$30),$A319-C$28)^C$32), TRUE, 0)</f>
        <v>2875</v>
      </c>
      <c r="D319" s="75" cm="1">
        <f t="array" ref="D319">_xlfn.IFS($A319=0,D$19,$A319&lt;=D$25,D$26,$A319&lt;=D$21,MAX(D$26,D$22+D$23*(D$21-$A319)^D$24),$A319&gt;=D$28,MIN(D$33,D$29+D$31*IF(D$30,MAX(0,$A319-D$30),$A319-D$28)^D$32), TRUE, 0)</f>
        <v>6899.9999999999991</v>
      </c>
      <c r="E319" s="76" cm="1">
        <f t="array" ref="E319">_xlfn.IFS($A319=0,E$19,$A319&lt;=E$25,E$26,$A319&lt;=E$21,MAX(E$26,E$22+E$23*(E$21-$A319)^E$24),$A319&gt;=E$28,MIN(E$33,E$29+E$31*IF(E$30,MAX(0,$A319-E$30),$A319-E$28)^E$32), TRUE, 0)</f>
        <v>3449.9999999999995</v>
      </c>
      <c r="F319" s="4"/>
      <c r="G319" s="4"/>
      <c r="H319" s="4"/>
      <c r="K319" s="3"/>
      <c r="L319" s="3"/>
    </row>
    <row r="320" spans="1:12">
      <c r="A320" s="53">
        <v>283</v>
      </c>
      <c r="B320" s="75" cm="1">
        <f t="array" ref="B320">_xlfn.IFS($A320=0,B$19,$A320&lt;=B$25,B$26,$A320&lt;=B$21,MAX(B$26,B$22+B$23*(B$21-$A320)^B$24),$A320&gt;=B$28,MIN(B$33,B$29+B$31*IF(B$30,MAX(0,$A320-B$30),$A320-B$28)^B$32), TRUE, 0)</f>
        <v>5175</v>
      </c>
      <c r="C320" s="76" cm="1">
        <f t="array" ref="C320">_xlfn.IFS($A320=0,C$19,$A320&lt;=C$25,C$26,$A320&lt;=C$21,MAX(C$26,C$22+C$23*(C$21-$A320)^C$24),$A320&gt;=C$28,MIN(C$33,C$29+C$31*IF(C$30,MAX(0,$A320-C$30),$A320-C$28)^C$32), TRUE, 0)</f>
        <v>2875</v>
      </c>
      <c r="D320" s="75" cm="1">
        <f t="array" ref="D320">_xlfn.IFS($A320=0,D$19,$A320&lt;=D$25,D$26,$A320&lt;=D$21,MAX(D$26,D$22+D$23*(D$21-$A320)^D$24),$A320&gt;=D$28,MIN(D$33,D$29+D$31*IF(D$30,MAX(0,$A320-D$30),$A320-D$28)^D$32), TRUE, 0)</f>
        <v>6899.9999999999991</v>
      </c>
      <c r="E320" s="76" cm="1">
        <f t="array" ref="E320">_xlfn.IFS($A320=0,E$19,$A320&lt;=E$25,E$26,$A320&lt;=E$21,MAX(E$26,E$22+E$23*(E$21-$A320)^E$24),$A320&gt;=E$28,MIN(E$33,E$29+E$31*IF(E$30,MAX(0,$A320-E$30),$A320-E$28)^E$32), TRUE, 0)</f>
        <v>3449.9999999999995</v>
      </c>
      <c r="F320" s="4"/>
      <c r="G320" s="4"/>
      <c r="H320" s="4"/>
      <c r="K320" s="3"/>
      <c r="L320" s="3"/>
    </row>
    <row r="321" spans="1:12">
      <c r="A321" s="53">
        <v>284</v>
      </c>
      <c r="B321" s="75" cm="1">
        <f t="array" ref="B321">_xlfn.IFS($A321=0,B$19,$A321&lt;=B$25,B$26,$A321&lt;=B$21,MAX(B$26,B$22+B$23*(B$21-$A321)^B$24),$A321&gt;=B$28,MIN(B$33,B$29+B$31*IF(B$30,MAX(0,$A321-B$30),$A321-B$28)^B$32), TRUE, 0)</f>
        <v>5175</v>
      </c>
      <c r="C321" s="76" cm="1">
        <f t="array" ref="C321">_xlfn.IFS($A321=0,C$19,$A321&lt;=C$25,C$26,$A321&lt;=C$21,MAX(C$26,C$22+C$23*(C$21-$A321)^C$24),$A321&gt;=C$28,MIN(C$33,C$29+C$31*IF(C$30,MAX(0,$A321-C$30),$A321-C$28)^C$32), TRUE, 0)</f>
        <v>2875</v>
      </c>
      <c r="D321" s="75" cm="1">
        <f t="array" ref="D321">_xlfn.IFS($A321=0,D$19,$A321&lt;=D$25,D$26,$A321&lt;=D$21,MAX(D$26,D$22+D$23*(D$21-$A321)^D$24),$A321&gt;=D$28,MIN(D$33,D$29+D$31*IF(D$30,MAX(0,$A321-D$30),$A321-D$28)^D$32), TRUE, 0)</f>
        <v>6899.9999999999991</v>
      </c>
      <c r="E321" s="76" cm="1">
        <f t="array" ref="E321">_xlfn.IFS($A321=0,E$19,$A321&lt;=E$25,E$26,$A321&lt;=E$21,MAX(E$26,E$22+E$23*(E$21-$A321)^E$24),$A321&gt;=E$28,MIN(E$33,E$29+E$31*IF(E$30,MAX(0,$A321-E$30),$A321-E$28)^E$32), TRUE, 0)</f>
        <v>3449.9999999999995</v>
      </c>
      <c r="F321" s="4"/>
      <c r="G321" s="4"/>
      <c r="H321" s="4"/>
      <c r="K321" s="3"/>
      <c r="L321" s="3"/>
    </row>
    <row r="322" spans="1:12">
      <c r="A322" s="53">
        <v>285</v>
      </c>
      <c r="B322" s="75" cm="1">
        <f t="array" ref="B322">_xlfn.IFS($A322=0,B$19,$A322&lt;=B$25,B$26,$A322&lt;=B$21,MAX(B$26,B$22+B$23*(B$21-$A322)^B$24),$A322&gt;=B$28,MIN(B$33,B$29+B$31*IF(B$30,MAX(0,$A322-B$30),$A322-B$28)^B$32), TRUE, 0)</f>
        <v>5175</v>
      </c>
      <c r="C322" s="76" cm="1">
        <f t="array" ref="C322">_xlfn.IFS($A322=0,C$19,$A322&lt;=C$25,C$26,$A322&lt;=C$21,MAX(C$26,C$22+C$23*(C$21-$A322)^C$24),$A322&gt;=C$28,MIN(C$33,C$29+C$31*IF(C$30,MAX(0,$A322-C$30),$A322-C$28)^C$32), TRUE, 0)</f>
        <v>2875</v>
      </c>
      <c r="D322" s="75" cm="1">
        <f t="array" ref="D322">_xlfn.IFS($A322=0,D$19,$A322&lt;=D$25,D$26,$A322&lt;=D$21,MAX(D$26,D$22+D$23*(D$21-$A322)^D$24),$A322&gt;=D$28,MIN(D$33,D$29+D$31*IF(D$30,MAX(0,$A322-D$30),$A322-D$28)^D$32), TRUE, 0)</f>
        <v>6899.9999999999991</v>
      </c>
      <c r="E322" s="76" cm="1">
        <f t="array" ref="E322">_xlfn.IFS($A322=0,E$19,$A322&lt;=E$25,E$26,$A322&lt;=E$21,MAX(E$26,E$22+E$23*(E$21-$A322)^E$24),$A322&gt;=E$28,MIN(E$33,E$29+E$31*IF(E$30,MAX(0,$A322-E$30),$A322-E$28)^E$32), TRUE, 0)</f>
        <v>3449.9999999999995</v>
      </c>
      <c r="F322" s="4"/>
      <c r="G322" s="4"/>
      <c r="H322" s="4"/>
      <c r="K322" s="3"/>
      <c r="L322" s="3"/>
    </row>
    <row r="323" spans="1:12">
      <c r="A323" s="53">
        <v>286</v>
      </c>
      <c r="B323" s="75" cm="1">
        <f t="array" ref="B323">_xlfn.IFS($A323=0,B$19,$A323&lt;=B$25,B$26,$A323&lt;=B$21,MAX(B$26,B$22+B$23*(B$21-$A323)^B$24),$A323&gt;=B$28,MIN(B$33,B$29+B$31*IF(B$30,MAX(0,$A323-B$30),$A323-B$28)^B$32), TRUE, 0)</f>
        <v>5175</v>
      </c>
      <c r="C323" s="76" cm="1">
        <f t="array" ref="C323">_xlfn.IFS($A323=0,C$19,$A323&lt;=C$25,C$26,$A323&lt;=C$21,MAX(C$26,C$22+C$23*(C$21-$A323)^C$24),$A323&gt;=C$28,MIN(C$33,C$29+C$31*IF(C$30,MAX(0,$A323-C$30),$A323-C$28)^C$32), TRUE, 0)</f>
        <v>2875</v>
      </c>
      <c r="D323" s="75" cm="1">
        <f t="array" ref="D323">_xlfn.IFS($A323=0,D$19,$A323&lt;=D$25,D$26,$A323&lt;=D$21,MAX(D$26,D$22+D$23*(D$21-$A323)^D$24),$A323&gt;=D$28,MIN(D$33,D$29+D$31*IF(D$30,MAX(0,$A323-D$30),$A323-D$28)^D$32), TRUE, 0)</f>
        <v>6899.9999999999991</v>
      </c>
      <c r="E323" s="76" cm="1">
        <f t="array" ref="E323">_xlfn.IFS($A323=0,E$19,$A323&lt;=E$25,E$26,$A323&lt;=E$21,MAX(E$26,E$22+E$23*(E$21-$A323)^E$24),$A323&gt;=E$28,MIN(E$33,E$29+E$31*IF(E$30,MAX(0,$A323-E$30),$A323-E$28)^E$32), TRUE, 0)</f>
        <v>3449.9999999999995</v>
      </c>
      <c r="F323" s="4"/>
      <c r="G323" s="4"/>
      <c r="H323" s="4"/>
      <c r="K323" s="3"/>
      <c r="L323" s="3"/>
    </row>
    <row r="324" spans="1:12">
      <c r="A324" s="53">
        <v>287</v>
      </c>
      <c r="B324" s="75" cm="1">
        <f t="array" ref="B324">_xlfn.IFS($A324=0,B$19,$A324&lt;=B$25,B$26,$A324&lt;=B$21,MAX(B$26,B$22+B$23*(B$21-$A324)^B$24),$A324&gt;=B$28,MIN(B$33,B$29+B$31*IF(B$30,MAX(0,$A324-B$30),$A324-B$28)^B$32), TRUE, 0)</f>
        <v>5175</v>
      </c>
      <c r="C324" s="76" cm="1">
        <f t="array" ref="C324">_xlfn.IFS($A324=0,C$19,$A324&lt;=C$25,C$26,$A324&lt;=C$21,MAX(C$26,C$22+C$23*(C$21-$A324)^C$24),$A324&gt;=C$28,MIN(C$33,C$29+C$31*IF(C$30,MAX(0,$A324-C$30),$A324-C$28)^C$32), TRUE, 0)</f>
        <v>2875</v>
      </c>
      <c r="D324" s="75" cm="1">
        <f t="array" ref="D324">_xlfn.IFS($A324=0,D$19,$A324&lt;=D$25,D$26,$A324&lt;=D$21,MAX(D$26,D$22+D$23*(D$21-$A324)^D$24),$A324&gt;=D$28,MIN(D$33,D$29+D$31*IF(D$30,MAX(0,$A324-D$30),$A324-D$28)^D$32), TRUE, 0)</f>
        <v>6899.9999999999991</v>
      </c>
      <c r="E324" s="76" cm="1">
        <f t="array" ref="E324">_xlfn.IFS($A324=0,E$19,$A324&lt;=E$25,E$26,$A324&lt;=E$21,MAX(E$26,E$22+E$23*(E$21-$A324)^E$24),$A324&gt;=E$28,MIN(E$33,E$29+E$31*IF(E$30,MAX(0,$A324-E$30),$A324-E$28)^E$32), TRUE, 0)</f>
        <v>3449.9999999999995</v>
      </c>
      <c r="F324" s="4"/>
      <c r="G324" s="4"/>
      <c r="H324" s="4"/>
      <c r="K324" s="3"/>
      <c r="L324" s="3"/>
    </row>
    <row r="325" spans="1:12">
      <c r="A325" s="53">
        <v>288</v>
      </c>
      <c r="B325" s="75" cm="1">
        <f t="array" ref="B325">_xlfn.IFS($A325=0,B$19,$A325&lt;=B$25,B$26,$A325&lt;=B$21,MAX(B$26,B$22+B$23*(B$21-$A325)^B$24),$A325&gt;=B$28,MIN(B$33,B$29+B$31*IF(B$30,MAX(0,$A325-B$30),$A325-B$28)^B$32), TRUE, 0)</f>
        <v>5175</v>
      </c>
      <c r="C325" s="76" cm="1">
        <f t="array" ref="C325">_xlfn.IFS($A325=0,C$19,$A325&lt;=C$25,C$26,$A325&lt;=C$21,MAX(C$26,C$22+C$23*(C$21-$A325)^C$24),$A325&gt;=C$28,MIN(C$33,C$29+C$31*IF(C$30,MAX(0,$A325-C$30),$A325-C$28)^C$32), TRUE, 0)</f>
        <v>2875</v>
      </c>
      <c r="D325" s="75" cm="1">
        <f t="array" ref="D325">_xlfn.IFS($A325=0,D$19,$A325&lt;=D$25,D$26,$A325&lt;=D$21,MAX(D$26,D$22+D$23*(D$21-$A325)^D$24),$A325&gt;=D$28,MIN(D$33,D$29+D$31*IF(D$30,MAX(0,$A325-D$30),$A325-D$28)^D$32), TRUE, 0)</f>
        <v>6899.9999999999991</v>
      </c>
      <c r="E325" s="76" cm="1">
        <f t="array" ref="E325">_xlfn.IFS($A325=0,E$19,$A325&lt;=E$25,E$26,$A325&lt;=E$21,MAX(E$26,E$22+E$23*(E$21-$A325)^E$24),$A325&gt;=E$28,MIN(E$33,E$29+E$31*IF(E$30,MAX(0,$A325-E$30),$A325-E$28)^E$32), TRUE, 0)</f>
        <v>3449.9999999999995</v>
      </c>
      <c r="F325" s="4"/>
      <c r="G325" s="4"/>
      <c r="H325" s="4"/>
      <c r="K325" s="3"/>
      <c r="L325" s="3"/>
    </row>
    <row r="326" spans="1:12">
      <c r="A326" s="53">
        <v>289</v>
      </c>
      <c r="B326" s="75" cm="1">
        <f t="array" ref="B326">_xlfn.IFS($A326=0,B$19,$A326&lt;=B$25,B$26,$A326&lt;=B$21,MAX(B$26,B$22+B$23*(B$21-$A326)^B$24),$A326&gt;=B$28,MIN(B$33,B$29+B$31*IF(B$30,MAX(0,$A326-B$30),$A326-B$28)^B$32), TRUE, 0)</f>
        <v>5175</v>
      </c>
      <c r="C326" s="76" cm="1">
        <f t="array" ref="C326">_xlfn.IFS($A326=0,C$19,$A326&lt;=C$25,C$26,$A326&lt;=C$21,MAX(C$26,C$22+C$23*(C$21-$A326)^C$24),$A326&gt;=C$28,MIN(C$33,C$29+C$31*IF(C$30,MAX(0,$A326-C$30),$A326-C$28)^C$32), TRUE, 0)</f>
        <v>2875</v>
      </c>
      <c r="D326" s="75" cm="1">
        <f t="array" ref="D326">_xlfn.IFS($A326=0,D$19,$A326&lt;=D$25,D$26,$A326&lt;=D$21,MAX(D$26,D$22+D$23*(D$21-$A326)^D$24),$A326&gt;=D$28,MIN(D$33,D$29+D$31*IF(D$30,MAX(0,$A326-D$30),$A326-D$28)^D$32), TRUE, 0)</f>
        <v>6899.9999999999991</v>
      </c>
      <c r="E326" s="76" cm="1">
        <f t="array" ref="E326">_xlfn.IFS($A326=0,E$19,$A326&lt;=E$25,E$26,$A326&lt;=E$21,MAX(E$26,E$22+E$23*(E$21-$A326)^E$24),$A326&gt;=E$28,MIN(E$33,E$29+E$31*IF(E$30,MAX(0,$A326-E$30),$A326-E$28)^E$32), TRUE, 0)</f>
        <v>3449.9999999999995</v>
      </c>
      <c r="F326" s="4"/>
      <c r="G326" s="4"/>
      <c r="H326" s="4"/>
      <c r="K326" s="3"/>
      <c r="L326" s="3"/>
    </row>
    <row r="327" spans="1:12">
      <c r="A327" s="53">
        <v>290</v>
      </c>
      <c r="B327" s="75" cm="1">
        <f t="array" ref="B327">_xlfn.IFS($A327=0,B$19,$A327&lt;=B$25,B$26,$A327&lt;=B$21,MAX(B$26,B$22+B$23*(B$21-$A327)^B$24),$A327&gt;=B$28,MIN(B$33,B$29+B$31*IF(B$30,MAX(0,$A327-B$30),$A327-B$28)^B$32), TRUE, 0)</f>
        <v>5175</v>
      </c>
      <c r="C327" s="76" cm="1">
        <f t="array" ref="C327">_xlfn.IFS($A327=0,C$19,$A327&lt;=C$25,C$26,$A327&lt;=C$21,MAX(C$26,C$22+C$23*(C$21-$A327)^C$24),$A327&gt;=C$28,MIN(C$33,C$29+C$31*IF(C$30,MAX(0,$A327-C$30),$A327-C$28)^C$32), TRUE, 0)</f>
        <v>2875</v>
      </c>
      <c r="D327" s="75" cm="1">
        <f t="array" ref="D327">_xlfn.IFS($A327=0,D$19,$A327&lt;=D$25,D$26,$A327&lt;=D$21,MAX(D$26,D$22+D$23*(D$21-$A327)^D$24),$A327&gt;=D$28,MIN(D$33,D$29+D$31*IF(D$30,MAX(0,$A327-D$30),$A327-D$28)^D$32), TRUE, 0)</f>
        <v>6899.9999999999991</v>
      </c>
      <c r="E327" s="76" cm="1">
        <f t="array" ref="E327">_xlfn.IFS($A327=0,E$19,$A327&lt;=E$25,E$26,$A327&lt;=E$21,MAX(E$26,E$22+E$23*(E$21-$A327)^E$24),$A327&gt;=E$28,MIN(E$33,E$29+E$31*IF(E$30,MAX(0,$A327-E$30),$A327-E$28)^E$32), TRUE, 0)</f>
        <v>3449.9999999999995</v>
      </c>
      <c r="F327" s="4"/>
      <c r="G327" s="4"/>
      <c r="H327" s="4"/>
      <c r="K327" s="3"/>
      <c r="L327" s="3"/>
    </row>
    <row r="328" spans="1:12">
      <c r="A328" s="53">
        <v>291</v>
      </c>
      <c r="B328" s="75" cm="1">
        <f t="array" ref="B328">_xlfn.IFS($A328=0,B$19,$A328&lt;=B$25,B$26,$A328&lt;=B$21,MAX(B$26,B$22+B$23*(B$21-$A328)^B$24),$A328&gt;=B$28,MIN(B$33,B$29+B$31*IF(B$30,MAX(0,$A328-B$30),$A328-B$28)^B$32), TRUE, 0)</f>
        <v>5175</v>
      </c>
      <c r="C328" s="76" cm="1">
        <f t="array" ref="C328">_xlfn.IFS($A328=0,C$19,$A328&lt;=C$25,C$26,$A328&lt;=C$21,MAX(C$26,C$22+C$23*(C$21-$A328)^C$24),$A328&gt;=C$28,MIN(C$33,C$29+C$31*IF(C$30,MAX(0,$A328-C$30),$A328-C$28)^C$32), TRUE, 0)</f>
        <v>2875</v>
      </c>
      <c r="D328" s="75" cm="1">
        <f t="array" ref="D328">_xlfn.IFS($A328=0,D$19,$A328&lt;=D$25,D$26,$A328&lt;=D$21,MAX(D$26,D$22+D$23*(D$21-$A328)^D$24),$A328&gt;=D$28,MIN(D$33,D$29+D$31*IF(D$30,MAX(0,$A328-D$30),$A328-D$28)^D$32), TRUE, 0)</f>
        <v>6899.9999999999991</v>
      </c>
      <c r="E328" s="76" cm="1">
        <f t="array" ref="E328">_xlfn.IFS($A328=0,E$19,$A328&lt;=E$25,E$26,$A328&lt;=E$21,MAX(E$26,E$22+E$23*(E$21-$A328)^E$24),$A328&gt;=E$28,MIN(E$33,E$29+E$31*IF(E$30,MAX(0,$A328-E$30),$A328-E$28)^E$32), TRUE, 0)</f>
        <v>3449.9999999999995</v>
      </c>
      <c r="F328" s="4"/>
      <c r="G328" s="4"/>
      <c r="H328" s="4"/>
      <c r="K328" s="3"/>
      <c r="L328" s="3"/>
    </row>
    <row r="329" spans="1:12">
      <c r="A329" s="53">
        <v>292</v>
      </c>
      <c r="B329" s="75" cm="1">
        <f t="array" ref="B329">_xlfn.IFS($A329=0,B$19,$A329&lt;=B$25,B$26,$A329&lt;=B$21,MAX(B$26,B$22+B$23*(B$21-$A329)^B$24),$A329&gt;=B$28,MIN(B$33,B$29+B$31*IF(B$30,MAX(0,$A329-B$30),$A329-B$28)^B$32), TRUE, 0)</f>
        <v>5175</v>
      </c>
      <c r="C329" s="76" cm="1">
        <f t="array" ref="C329">_xlfn.IFS($A329=0,C$19,$A329&lt;=C$25,C$26,$A329&lt;=C$21,MAX(C$26,C$22+C$23*(C$21-$A329)^C$24),$A329&gt;=C$28,MIN(C$33,C$29+C$31*IF(C$30,MAX(0,$A329-C$30),$A329-C$28)^C$32), TRUE, 0)</f>
        <v>2875</v>
      </c>
      <c r="D329" s="75" cm="1">
        <f t="array" ref="D329">_xlfn.IFS($A329=0,D$19,$A329&lt;=D$25,D$26,$A329&lt;=D$21,MAX(D$26,D$22+D$23*(D$21-$A329)^D$24),$A329&gt;=D$28,MIN(D$33,D$29+D$31*IF(D$30,MAX(0,$A329-D$30),$A329-D$28)^D$32), TRUE, 0)</f>
        <v>6899.9999999999991</v>
      </c>
      <c r="E329" s="76" cm="1">
        <f t="array" ref="E329">_xlfn.IFS($A329=0,E$19,$A329&lt;=E$25,E$26,$A329&lt;=E$21,MAX(E$26,E$22+E$23*(E$21-$A329)^E$24),$A329&gt;=E$28,MIN(E$33,E$29+E$31*IF(E$30,MAX(0,$A329-E$30),$A329-E$28)^E$32), TRUE, 0)</f>
        <v>3449.9999999999995</v>
      </c>
      <c r="F329" s="4"/>
      <c r="G329" s="4"/>
      <c r="H329" s="4"/>
      <c r="K329" s="3"/>
      <c r="L329" s="3"/>
    </row>
    <row r="330" spans="1:12">
      <c r="A330" s="53">
        <v>293</v>
      </c>
      <c r="B330" s="75" cm="1">
        <f t="array" ref="B330">_xlfn.IFS($A330=0,B$19,$A330&lt;=B$25,B$26,$A330&lt;=B$21,MAX(B$26,B$22+B$23*(B$21-$A330)^B$24),$A330&gt;=B$28,MIN(B$33,B$29+B$31*IF(B$30,MAX(0,$A330-B$30),$A330-B$28)^B$32), TRUE, 0)</f>
        <v>5175</v>
      </c>
      <c r="C330" s="76" cm="1">
        <f t="array" ref="C330">_xlfn.IFS($A330=0,C$19,$A330&lt;=C$25,C$26,$A330&lt;=C$21,MAX(C$26,C$22+C$23*(C$21-$A330)^C$24),$A330&gt;=C$28,MIN(C$33,C$29+C$31*IF(C$30,MAX(0,$A330-C$30),$A330-C$28)^C$32), TRUE, 0)</f>
        <v>2875</v>
      </c>
      <c r="D330" s="75" cm="1">
        <f t="array" ref="D330">_xlfn.IFS($A330=0,D$19,$A330&lt;=D$25,D$26,$A330&lt;=D$21,MAX(D$26,D$22+D$23*(D$21-$A330)^D$24),$A330&gt;=D$28,MIN(D$33,D$29+D$31*IF(D$30,MAX(0,$A330-D$30),$A330-D$28)^D$32), TRUE, 0)</f>
        <v>6899.9999999999991</v>
      </c>
      <c r="E330" s="76" cm="1">
        <f t="array" ref="E330">_xlfn.IFS($A330=0,E$19,$A330&lt;=E$25,E$26,$A330&lt;=E$21,MAX(E$26,E$22+E$23*(E$21-$A330)^E$24),$A330&gt;=E$28,MIN(E$33,E$29+E$31*IF(E$30,MAX(0,$A330-E$30),$A330-E$28)^E$32), TRUE, 0)</f>
        <v>3449.9999999999995</v>
      </c>
      <c r="F330" s="4"/>
      <c r="G330" s="4"/>
      <c r="H330" s="4"/>
      <c r="K330" s="3"/>
      <c r="L330" s="3"/>
    </row>
    <row r="331" spans="1:12">
      <c r="A331" s="53">
        <v>294</v>
      </c>
      <c r="B331" s="75" cm="1">
        <f t="array" ref="B331">_xlfn.IFS($A331=0,B$19,$A331&lt;=B$25,B$26,$A331&lt;=B$21,MAX(B$26,B$22+B$23*(B$21-$A331)^B$24),$A331&gt;=B$28,MIN(B$33,B$29+B$31*IF(B$30,MAX(0,$A331-B$30),$A331-B$28)^B$32), TRUE, 0)</f>
        <v>5175</v>
      </c>
      <c r="C331" s="76" cm="1">
        <f t="array" ref="C331">_xlfn.IFS($A331=0,C$19,$A331&lt;=C$25,C$26,$A331&lt;=C$21,MAX(C$26,C$22+C$23*(C$21-$A331)^C$24),$A331&gt;=C$28,MIN(C$33,C$29+C$31*IF(C$30,MAX(0,$A331-C$30),$A331-C$28)^C$32), TRUE, 0)</f>
        <v>2875</v>
      </c>
      <c r="D331" s="75" cm="1">
        <f t="array" ref="D331">_xlfn.IFS($A331=0,D$19,$A331&lt;=D$25,D$26,$A331&lt;=D$21,MAX(D$26,D$22+D$23*(D$21-$A331)^D$24),$A331&gt;=D$28,MIN(D$33,D$29+D$31*IF(D$30,MAX(0,$A331-D$30),$A331-D$28)^D$32), TRUE, 0)</f>
        <v>6899.9999999999991</v>
      </c>
      <c r="E331" s="76" cm="1">
        <f t="array" ref="E331">_xlfn.IFS($A331=0,E$19,$A331&lt;=E$25,E$26,$A331&lt;=E$21,MAX(E$26,E$22+E$23*(E$21-$A331)^E$24),$A331&gt;=E$28,MIN(E$33,E$29+E$31*IF(E$30,MAX(0,$A331-E$30),$A331-E$28)^E$32), TRUE, 0)</f>
        <v>3449.9999999999995</v>
      </c>
      <c r="F331" s="4"/>
      <c r="G331" s="4"/>
      <c r="H331" s="4"/>
      <c r="K331" s="3"/>
      <c r="L331" s="3"/>
    </row>
    <row r="332" spans="1:12">
      <c r="A332" s="53">
        <v>295</v>
      </c>
      <c r="B332" s="75" cm="1">
        <f t="array" ref="B332">_xlfn.IFS($A332=0,B$19,$A332&lt;=B$25,B$26,$A332&lt;=B$21,MAX(B$26,B$22+B$23*(B$21-$A332)^B$24),$A332&gt;=B$28,MIN(B$33,B$29+B$31*IF(B$30,MAX(0,$A332-B$30),$A332-B$28)^B$32), TRUE, 0)</f>
        <v>5175</v>
      </c>
      <c r="C332" s="76" cm="1">
        <f t="array" ref="C332">_xlfn.IFS($A332=0,C$19,$A332&lt;=C$25,C$26,$A332&lt;=C$21,MAX(C$26,C$22+C$23*(C$21-$A332)^C$24),$A332&gt;=C$28,MIN(C$33,C$29+C$31*IF(C$30,MAX(0,$A332-C$30),$A332-C$28)^C$32), TRUE, 0)</f>
        <v>2875</v>
      </c>
      <c r="D332" s="75" cm="1">
        <f t="array" ref="D332">_xlfn.IFS($A332=0,D$19,$A332&lt;=D$25,D$26,$A332&lt;=D$21,MAX(D$26,D$22+D$23*(D$21-$A332)^D$24),$A332&gt;=D$28,MIN(D$33,D$29+D$31*IF(D$30,MAX(0,$A332-D$30),$A332-D$28)^D$32), TRUE, 0)</f>
        <v>6899.9999999999991</v>
      </c>
      <c r="E332" s="76" cm="1">
        <f t="array" ref="E332">_xlfn.IFS($A332=0,E$19,$A332&lt;=E$25,E$26,$A332&lt;=E$21,MAX(E$26,E$22+E$23*(E$21-$A332)^E$24),$A332&gt;=E$28,MIN(E$33,E$29+E$31*IF(E$30,MAX(0,$A332-E$30),$A332-E$28)^E$32), TRUE, 0)</f>
        <v>3449.9999999999995</v>
      </c>
      <c r="F332" s="4"/>
      <c r="G332" s="4"/>
      <c r="H332" s="4"/>
      <c r="K332" s="3"/>
      <c r="L332" s="3"/>
    </row>
    <row r="333" spans="1:12">
      <c r="A333" s="53">
        <v>296</v>
      </c>
      <c r="B333" s="75" cm="1">
        <f t="array" ref="B333">_xlfn.IFS($A333=0,B$19,$A333&lt;=B$25,B$26,$A333&lt;=B$21,MAX(B$26,B$22+B$23*(B$21-$A333)^B$24),$A333&gt;=B$28,MIN(B$33,B$29+B$31*IF(B$30,MAX(0,$A333-B$30),$A333-B$28)^B$32), TRUE, 0)</f>
        <v>5175</v>
      </c>
      <c r="C333" s="76" cm="1">
        <f t="array" ref="C333">_xlfn.IFS($A333=0,C$19,$A333&lt;=C$25,C$26,$A333&lt;=C$21,MAX(C$26,C$22+C$23*(C$21-$A333)^C$24),$A333&gt;=C$28,MIN(C$33,C$29+C$31*IF(C$30,MAX(0,$A333-C$30),$A333-C$28)^C$32), TRUE, 0)</f>
        <v>2875</v>
      </c>
      <c r="D333" s="75" cm="1">
        <f t="array" ref="D333">_xlfn.IFS($A333=0,D$19,$A333&lt;=D$25,D$26,$A333&lt;=D$21,MAX(D$26,D$22+D$23*(D$21-$A333)^D$24),$A333&gt;=D$28,MIN(D$33,D$29+D$31*IF(D$30,MAX(0,$A333-D$30),$A333-D$28)^D$32), TRUE, 0)</f>
        <v>6899.9999999999991</v>
      </c>
      <c r="E333" s="76" cm="1">
        <f t="array" ref="E333">_xlfn.IFS($A333=0,E$19,$A333&lt;=E$25,E$26,$A333&lt;=E$21,MAX(E$26,E$22+E$23*(E$21-$A333)^E$24),$A333&gt;=E$28,MIN(E$33,E$29+E$31*IF(E$30,MAX(0,$A333-E$30),$A333-E$28)^E$32), TRUE, 0)</f>
        <v>3449.9999999999995</v>
      </c>
      <c r="F333" s="4"/>
      <c r="G333" s="4"/>
      <c r="H333" s="4"/>
      <c r="K333" s="3"/>
      <c r="L333" s="3"/>
    </row>
    <row r="334" spans="1:12">
      <c r="A334" s="53">
        <v>297</v>
      </c>
      <c r="B334" s="75" cm="1">
        <f t="array" ref="B334">_xlfn.IFS($A334=0,B$19,$A334&lt;=B$25,B$26,$A334&lt;=B$21,MAX(B$26,B$22+B$23*(B$21-$A334)^B$24),$A334&gt;=B$28,MIN(B$33,B$29+B$31*IF(B$30,MAX(0,$A334-B$30),$A334-B$28)^B$32), TRUE, 0)</f>
        <v>5175</v>
      </c>
      <c r="C334" s="76" cm="1">
        <f t="array" ref="C334">_xlfn.IFS($A334=0,C$19,$A334&lt;=C$25,C$26,$A334&lt;=C$21,MAX(C$26,C$22+C$23*(C$21-$A334)^C$24),$A334&gt;=C$28,MIN(C$33,C$29+C$31*IF(C$30,MAX(0,$A334-C$30),$A334-C$28)^C$32), TRUE, 0)</f>
        <v>2875</v>
      </c>
      <c r="D334" s="75" cm="1">
        <f t="array" ref="D334">_xlfn.IFS($A334=0,D$19,$A334&lt;=D$25,D$26,$A334&lt;=D$21,MAX(D$26,D$22+D$23*(D$21-$A334)^D$24),$A334&gt;=D$28,MIN(D$33,D$29+D$31*IF(D$30,MAX(0,$A334-D$30),$A334-D$28)^D$32), TRUE, 0)</f>
        <v>6899.9999999999991</v>
      </c>
      <c r="E334" s="76" cm="1">
        <f t="array" ref="E334">_xlfn.IFS($A334=0,E$19,$A334&lt;=E$25,E$26,$A334&lt;=E$21,MAX(E$26,E$22+E$23*(E$21-$A334)^E$24),$A334&gt;=E$28,MIN(E$33,E$29+E$31*IF(E$30,MAX(0,$A334-E$30),$A334-E$28)^E$32), TRUE, 0)</f>
        <v>3449.9999999999995</v>
      </c>
      <c r="F334" s="4"/>
      <c r="G334" s="4"/>
      <c r="H334" s="4"/>
      <c r="K334" s="3"/>
      <c r="L334" s="3"/>
    </row>
    <row r="335" spans="1:12">
      <c r="A335" s="53">
        <v>298</v>
      </c>
      <c r="B335" s="75" cm="1">
        <f t="array" ref="B335">_xlfn.IFS($A335=0,B$19,$A335&lt;=B$25,B$26,$A335&lt;=B$21,MAX(B$26,B$22+B$23*(B$21-$A335)^B$24),$A335&gt;=B$28,MIN(B$33,B$29+B$31*IF(B$30,MAX(0,$A335-B$30),$A335-B$28)^B$32), TRUE, 0)</f>
        <v>5175</v>
      </c>
      <c r="C335" s="76" cm="1">
        <f t="array" ref="C335">_xlfn.IFS($A335=0,C$19,$A335&lt;=C$25,C$26,$A335&lt;=C$21,MAX(C$26,C$22+C$23*(C$21-$A335)^C$24),$A335&gt;=C$28,MIN(C$33,C$29+C$31*IF(C$30,MAX(0,$A335-C$30),$A335-C$28)^C$32), TRUE, 0)</f>
        <v>2875</v>
      </c>
      <c r="D335" s="75" cm="1">
        <f t="array" ref="D335">_xlfn.IFS($A335=0,D$19,$A335&lt;=D$25,D$26,$A335&lt;=D$21,MAX(D$26,D$22+D$23*(D$21-$A335)^D$24),$A335&gt;=D$28,MIN(D$33,D$29+D$31*IF(D$30,MAX(0,$A335-D$30),$A335-D$28)^D$32), TRUE, 0)</f>
        <v>6899.9999999999991</v>
      </c>
      <c r="E335" s="76" cm="1">
        <f t="array" ref="E335">_xlfn.IFS($A335=0,E$19,$A335&lt;=E$25,E$26,$A335&lt;=E$21,MAX(E$26,E$22+E$23*(E$21-$A335)^E$24),$A335&gt;=E$28,MIN(E$33,E$29+E$31*IF(E$30,MAX(0,$A335-E$30),$A335-E$28)^E$32), TRUE, 0)</f>
        <v>3449.9999999999995</v>
      </c>
      <c r="F335" s="4"/>
      <c r="G335" s="4"/>
      <c r="H335" s="4"/>
      <c r="K335" s="3"/>
      <c r="L335" s="3"/>
    </row>
    <row r="336" spans="1:12">
      <c r="A336" s="53">
        <v>299</v>
      </c>
      <c r="B336" s="75" cm="1">
        <f t="array" ref="B336">_xlfn.IFS($A336=0,B$19,$A336&lt;=B$25,B$26,$A336&lt;=B$21,MAX(B$26,B$22+B$23*(B$21-$A336)^B$24),$A336&gt;=B$28,MIN(B$33,B$29+B$31*IF(B$30,MAX(0,$A336-B$30),$A336-B$28)^B$32), TRUE, 0)</f>
        <v>5175</v>
      </c>
      <c r="C336" s="76" cm="1">
        <f t="array" ref="C336">_xlfn.IFS($A336=0,C$19,$A336&lt;=C$25,C$26,$A336&lt;=C$21,MAX(C$26,C$22+C$23*(C$21-$A336)^C$24),$A336&gt;=C$28,MIN(C$33,C$29+C$31*IF(C$30,MAX(0,$A336-C$30),$A336-C$28)^C$32), TRUE, 0)</f>
        <v>2875</v>
      </c>
      <c r="D336" s="75" cm="1">
        <f t="array" ref="D336">_xlfn.IFS($A336=0,D$19,$A336&lt;=D$25,D$26,$A336&lt;=D$21,MAX(D$26,D$22+D$23*(D$21-$A336)^D$24),$A336&gt;=D$28,MIN(D$33,D$29+D$31*IF(D$30,MAX(0,$A336-D$30),$A336-D$28)^D$32), TRUE, 0)</f>
        <v>6899.9999999999991</v>
      </c>
      <c r="E336" s="76" cm="1">
        <f t="array" ref="E336">_xlfn.IFS($A336=0,E$19,$A336&lt;=E$25,E$26,$A336&lt;=E$21,MAX(E$26,E$22+E$23*(E$21-$A336)^E$24),$A336&gt;=E$28,MIN(E$33,E$29+E$31*IF(E$30,MAX(0,$A336-E$30),$A336-E$28)^E$32), TRUE, 0)</f>
        <v>3449.9999999999995</v>
      </c>
      <c r="F336" s="4"/>
      <c r="G336" s="4"/>
      <c r="H336" s="4"/>
      <c r="K336" s="3"/>
      <c r="L336" s="3"/>
    </row>
    <row r="337" spans="1:12">
      <c r="A337" s="53">
        <v>300</v>
      </c>
      <c r="B337" s="75" cm="1">
        <f t="array" ref="B337">_xlfn.IFS($A337=0,B$19,$A337&lt;=B$25,B$26,$A337&lt;=B$21,MAX(B$26,B$22+B$23*(B$21-$A337)^B$24),$A337&gt;=B$28,MIN(B$33,B$29+B$31*IF(B$30,MAX(0,$A337-B$30),$A337-B$28)^B$32), TRUE, 0)</f>
        <v>5175</v>
      </c>
      <c r="C337" s="76" cm="1">
        <f t="array" ref="C337">_xlfn.IFS($A337=0,C$19,$A337&lt;=C$25,C$26,$A337&lt;=C$21,MAX(C$26,C$22+C$23*(C$21-$A337)^C$24),$A337&gt;=C$28,MIN(C$33,C$29+C$31*IF(C$30,MAX(0,$A337-C$30),$A337-C$28)^C$32), TRUE, 0)</f>
        <v>2875</v>
      </c>
      <c r="D337" s="75" cm="1">
        <f t="array" ref="D337">_xlfn.IFS($A337=0,D$19,$A337&lt;=D$25,D$26,$A337&lt;=D$21,MAX(D$26,D$22+D$23*(D$21-$A337)^D$24),$A337&gt;=D$28,MIN(D$33,D$29+D$31*IF(D$30,MAX(0,$A337-D$30),$A337-D$28)^D$32), TRUE, 0)</f>
        <v>6899.9999999999991</v>
      </c>
      <c r="E337" s="76" cm="1">
        <f t="array" ref="E337">_xlfn.IFS($A337=0,E$19,$A337&lt;=E$25,E$26,$A337&lt;=E$21,MAX(E$26,E$22+E$23*(E$21-$A337)^E$24),$A337&gt;=E$28,MIN(E$33,E$29+E$31*IF(E$30,MAX(0,$A337-E$30),$A337-E$28)^E$32), TRUE, 0)</f>
        <v>3449.9999999999995</v>
      </c>
      <c r="F337" s="4"/>
      <c r="G337" s="4"/>
      <c r="H337" s="4"/>
      <c r="K337" s="3"/>
      <c r="L337" s="3"/>
    </row>
  </sheetData>
  <conditionalFormatting sqref="K37:L337 B37:H337">
    <cfRule type="colorScale" priority="2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0AF4B-0ED3-41AE-93F7-DDEDB839DA9C}">
  <dimension ref="A1:W52"/>
  <sheetViews>
    <sheetView zoomScaleNormal="100" workbookViewId="0">
      <selection activeCell="B2" sqref="B2"/>
    </sheetView>
  </sheetViews>
  <sheetFormatPr defaultColWidth="9.5703125" defaultRowHeight="15"/>
  <cols>
    <col min="1" max="1" width="9.5703125" style="1"/>
    <col min="2" max="2" width="25.28515625" style="1" customWidth="1"/>
    <col min="3" max="3" width="7" style="1" customWidth="1"/>
    <col min="4" max="4" width="5.5703125" style="1" customWidth="1"/>
    <col min="5" max="5" width="8.140625" style="1" customWidth="1"/>
    <col min="6" max="6" width="8.140625" style="1" bestFit="1" customWidth="1"/>
    <col min="7" max="7" width="8.140625" style="1" customWidth="1"/>
    <col min="8" max="8" width="1.42578125" customWidth="1"/>
    <col min="9" max="9" width="5.42578125" style="1" customWidth="1"/>
    <col min="10" max="10" width="8.140625" style="1" bestFit="1" customWidth="1"/>
    <col min="11" max="12" width="8" style="1" customWidth="1"/>
    <col min="13" max="13" width="2.140625" style="1" customWidth="1"/>
    <col min="14" max="14" width="4.7109375" style="1" customWidth="1"/>
    <col min="15" max="15" width="8.140625" style="1" bestFit="1" customWidth="1"/>
    <col min="16" max="17" width="8.85546875" style="1" customWidth="1"/>
    <col min="18" max="18" width="3.42578125" style="1" customWidth="1"/>
    <col min="19" max="19" width="5.28515625" style="1" customWidth="1"/>
    <col min="20" max="20" width="8.140625" style="1" customWidth="1"/>
    <col min="21" max="22" width="12.140625" style="1" customWidth="1"/>
    <col min="23" max="16384" width="9.5703125" style="1"/>
  </cols>
  <sheetData>
    <row r="1" spans="1:22">
      <c r="B1" s="30" t="s">
        <v>89</v>
      </c>
      <c r="C1" s="30"/>
    </row>
    <row r="2" spans="1:22">
      <c r="B2" s="57" t="s">
        <v>74</v>
      </c>
      <c r="C2" s="30"/>
    </row>
    <row r="3" spans="1:22">
      <c r="B3" s="57" t="s">
        <v>75</v>
      </c>
      <c r="C3" s="30"/>
    </row>
    <row r="4" spans="1:22">
      <c r="B4" s="30"/>
      <c r="C4" s="30"/>
    </row>
    <row r="5" spans="1:22" s="35" customFormat="1">
      <c r="A5" s="34" t="s">
        <v>17</v>
      </c>
      <c r="B5" s="58"/>
      <c r="C5" s="58"/>
      <c r="D5" s="34" t="s">
        <v>18</v>
      </c>
      <c r="E5" s="58"/>
      <c r="F5" s="58"/>
      <c r="G5" s="58"/>
      <c r="H5" s="36"/>
      <c r="I5" s="34" t="s">
        <v>19</v>
      </c>
      <c r="N5" s="34" t="s">
        <v>20</v>
      </c>
      <c r="S5" s="34" t="s">
        <v>21</v>
      </c>
    </row>
    <row r="6" spans="1:22" ht="16.5">
      <c r="A6" s="21" t="s">
        <v>73</v>
      </c>
      <c r="B6" s="21" t="s">
        <v>22</v>
      </c>
      <c r="C6" s="21" t="s">
        <v>23</v>
      </c>
      <c r="D6" s="44" t="s">
        <v>24</v>
      </c>
      <c r="E6" s="32" t="s">
        <v>25</v>
      </c>
      <c r="F6" s="32" t="s">
        <v>70</v>
      </c>
      <c r="G6" s="32" t="s">
        <v>71</v>
      </c>
      <c r="I6" s="44" t="s">
        <v>24</v>
      </c>
      <c r="J6" s="32" t="s">
        <v>25</v>
      </c>
      <c r="K6" s="32" t="s">
        <v>70</v>
      </c>
      <c r="L6" s="32" t="s">
        <v>71</v>
      </c>
      <c r="N6" s="44" t="s">
        <v>24</v>
      </c>
      <c r="O6" s="32" t="s">
        <v>25</v>
      </c>
      <c r="P6" s="32" t="s">
        <v>70</v>
      </c>
      <c r="Q6" s="32" t="s">
        <v>71</v>
      </c>
      <c r="R6" s="32"/>
      <c r="S6" s="44" t="s">
        <v>24</v>
      </c>
      <c r="T6" s="32" t="s">
        <v>25</v>
      </c>
      <c r="U6" s="32" t="s">
        <v>70</v>
      </c>
      <c r="V6" s="32" t="s">
        <v>71</v>
      </c>
    </row>
    <row r="7" spans="1:22">
      <c r="A7" s="56">
        <v>1</v>
      </c>
      <c r="B7" s="39" t="s">
        <v>26</v>
      </c>
      <c r="C7" s="21">
        <v>2766</v>
      </c>
      <c r="D7" s="45">
        <v>232</v>
      </c>
      <c r="E7" s="59">
        <f>_xlfn.XLOOKUP(D7,'Feebate Table &amp; Graph'!$A$37:$A$337, 'Feebate Table &amp; Graph'!$B$37:$B$337, "n/a")</f>
        <v>2644.9999999999995</v>
      </c>
      <c r="F7" s="59">
        <f>_xlfn.XLOOKUP(D7,'Feebate Table &amp; Graph'!$A$37:$A$337, 'Feebate Table &amp; Graph'!$D$37:$D$337, "n/a")</f>
        <v>5289.9999999999991</v>
      </c>
      <c r="G7" s="52">
        <f>IF(F7="n/a",0,F7-E7)</f>
        <v>2644.9999999999995</v>
      </c>
      <c r="I7" s="45"/>
      <c r="J7" s="31" t="str">
        <f>_xlfn.XLOOKUP(I7,'Feebate Table &amp; Graph'!$A$37:$A$337, 'Feebate Table &amp; Graph'!$B$37:$B$337, "n/a")</f>
        <v>n/a</v>
      </c>
      <c r="K7" s="31" t="str">
        <f>_xlfn.XLOOKUP(I7,'Feebate Table &amp; Graph'!$A$37:$A$337, 'Feebate Table &amp; Graph'!$D$37:$D$337, "n/a")</f>
        <v>n/a</v>
      </c>
      <c r="L7" s="52">
        <f>IF(K7="n/a",0,K7-J7)</f>
        <v>0</v>
      </c>
      <c r="N7" s="45"/>
      <c r="O7" s="31" t="str">
        <f>_xlfn.XLOOKUP(N7,'Feebate Table &amp; Graph'!$A$37:$A$337, 'Feebate Table &amp; Graph'!$B$37:$B$337, "n/a")</f>
        <v>n/a</v>
      </c>
      <c r="P7" s="31" t="str">
        <f>_xlfn.XLOOKUP(N7,'Feebate Table &amp; Graph'!$A$37:$A$337, 'Feebate Table &amp; Graph'!$D$37:$D$337, "n/a")</f>
        <v>n/a</v>
      </c>
      <c r="Q7" s="52">
        <f>IF(P7="n/a",0,P7-O7)</f>
        <v>0</v>
      </c>
      <c r="R7" s="31"/>
      <c r="S7" s="46"/>
      <c r="T7" s="31" t="str">
        <f>_xlfn.XLOOKUP(S7,'Feebate Table &amp; Graph'!$A$37:$A$337, 'Feebate Table &amp; Graph'!$B$37:$B$337, "n/a")</f>
        <v>n/a</v>
      </c>
      <c r="U7" s="31" t="str">
        <f>_xlfn.XLOOKUP(S7,'Feebate Table &amp; Graph'!$A$37:$A$337, 'Feebate Table &amp; Graph'!$D$37:$D$337, "n/a")</f>
        <v>n/a</v>
      </c>
      <c r="V7" s="52">
        <f>IF(U7="n/a",0,U7-T7)</f>
        <v>0</v>
      </c>
    </row>
    <row r="8" spans="1:22">
      <c r="A8" s="56">
        <v>2</v>
      </c>
      <c r="B8" s="39" t="s">
        <v>27</v>
      </c>
      <c r="C8" s="21">
        <v>2264</v>
      </c>
      <c r="D8" s="45">
        <v>238</v>
      </c>
      <c r="E8" s="59">
        <f>_xlfn.XLOOKUP(D8,'Feebate Table &amp; Graph'!$A$37:$A$337, 'Feebate Table &amp; Graph'!$B$37:$B$337, "n/a")</f>
        <v>2989.9999999999995</v>
      </c>
      <c r="F8" s="59">
        <f>_xlfn.XLOOKUP(D8,'Feebate Table &amp; Graph'!$A$37:$A$337, 'Feebate Table &amp; Graph'!$D$37:$D$337, "n/a")</f>
        <v>5634.9999999999991</v>
      </c>
      <c r="G8" s="52">
        <f t="shared" ref="G8:G26" si="0">IF(F8="n/a",0,F8-E8)</f>
        <v>2644.9999999999995</v>
      </c>
      <c r="I8" s="45"/>
      <c r="J8" s="31" t="str">
        <f>_xlfn.XLOOKUP(I8,'Feebate Table &amp; Graph'!$A$37:$A$337, 'Feebate Table &amp; Graph'!$B$37:$B$337, "n/a")</f>
        <v>n/a</v>
      </c>
      <c r="K8" s="31" t="str">
        <f>_xlfn.XLOOKUP(I8,'Feebate Table &amp; Graph'!$A$37:$A$337, 'Feebate Table &amp; Graph'!$D$37:$D$337, "n/a")</f>
        <v>n/a</v>
      </c>
      <c r="L8" s="52">
        <f t="shared" ref="L8:L26" si="1">IF(K8="n/a",0,K8-J8)</f>
        <v>0</v>
      </c>
      <c r="N8" s="45"/>
      <c r="O8" s="31" t="str">
        <f>_xlfn.XLOOKUP(N8,'Feebate Table &amp; Graph'!$A$37:$A$337, 'Feebate Table &amp; Graph'!$B$37:$B$337, "n/a")</f>
        <v>n/a</v>
      </c>
      <c r="P8" s="31" t="str">
        <f>_xlfn.XLOOKUP(N8,'Feebate Table &amp; Graph'!$A$37:$A$337, 'Feebate Table &amp; Graph'!$D$37:$D$337, "n/a")</f>
        <v>n/a</v>
      </c>
      <c r="Q8" s="52">
        <f t="shared" ref="Q8:Q26" si="2">IF(P8="n/a",0,P8-O8)</f>
        <v>0</v>
      </c>
      <c r="R8" s="31"/>
      <c r="S8" s="46"/>
      <c r="T8" s="31" t="str">
        <f>_xlfn.XLOOKUP(S8,'Feebate Table &amp; Graph'!$A$37:$A$337, 'Feebate Table &amp; Graph'!$B$37:$B$337, "n/a")</f>
        <v>n/a</v>
      </c>
      <c r="U8" s="31" t="str">
        <f>_xlfn.XLOOKUP(S8,'Feebate Table &amp; Graph'!$A$37:$A$337, 'Feebate Table &amp; Graph'!$D$37:$D$337, "n/a")</f>
        <v>n/a</v>
      </c>
      <c r="V8" s="52">
        <f t="shared" ref="V8:V26" si="3">IF(U8="n/a",0,U8-T8)</f>
        <v>0</v>
      </c>
    </row>
    <row r="9" spans="1:22">
      <c r="A9" s="56">
        <v>3</v>
      </c>
      <c r="B9" s="21" t="s">
        <v>28</v>
      </c>
      <c r="C9" s="21">
        <v>1180</v>
      </c>
      <c r="D9" s="45">
        <v>130</v>
      </c>
      <c r="E9" s="59">
        <f>_xlfn.XLOOKUP(D9,'Feebate Table &amp; Graph'!$A$37:$A$337, 'Feebate Table &amp; Graph'!$B$37:$B$337, "n/a")</f>
        <v>-1923.2758620689663</v>
      </c>
      <c r="F9" s="59">
        <f>_xlfn.XLOOKUP(D9,'Feebate Table &amp; Graph'!$A$37:$A$337, 'Feebate Table &amp; Graph'!$D$37:$D$337, "n/a")</f>
        <v>0</v>
      </c>
      <c r="G9" s="52">
        <f t="shared" si="0"/>
        <v>1923.2758620689663</v>
      </c>
      <c r="I9" s="45">
        <v>106</v>
      </c>
      <c r="J9" s="31">
        <f>_xlfn.XLOOKUP(I9,'Feebate Table &amp; Graph'!$A$37:$A$337, 'Feebate Table &amp; Graph'!$B$37:$B$337, "n/a")</f>
        <v>-3160.5172413793111</v>
      </c>
      <c r="K9" s="31">
        <f>_xlfn.XLOOKUP(I9,'Feebate Table &amp; Graph'!$A$37:$A$337, 'Feebate Table &amp; Graph'!$D$37:$D$337, "n/a")</f>
        <v>0</v>
      </c>
      <c r="L9" s="52">
        <f t="shared" si="1"/>
        <v>3160.5172413793111</v>
      </c>
      <c r="N9" s="45"/>
      <c r="O9" s="31" t="str">
        <f>_xlfn.XLOOKUP(N9,'Feebate Table &amp; Graph'!$A$37:$A$337, 'Feebate Table &amp; Graph'!$B$37:$B$337, "n/a")</f>
        <v>n/a</v>
      </c>
      <c r="P9" s="31" t="str">
        <f>_xlfn.XLOOKUP(N9,'Feebate Table &amp; Graph'!$A$37:$A$337, 'Feebate Table &amp; Graph'!$D$37:$D$337, "n/a")</f>
        <v>n/a</v>
      </c>
      <c r="Q9" s="52">
        <f t="shared" si="2"/>
        <v>0</v>
      </c>
      <c r="R9" s="31"/>
      <c r="S9" s="46"/>
      <c r="T9" s="31" t="str">
        <f>_xlfn.XLOOKUP(S9,'Feebate Table &amp; Graph'!$A$37:$A$337, 'Feebate Table &amp; Graph'!$B$37:$B$337, "n/a")</f>
        <v>n/a</v>
      </c>
      <c r="U9" s="31" t="str">
        <f>_xlfn.XLOOKUP(S9,'Feebate Table &amp; Graph'!$A$37:$A$337, 'Feebate Table &amp; Graph'!$D$37:$D$337, "n/a")</f>
        <v>n/a</v>
      </c>
      <c r="V9" s="52">
        <f t="shared" si="3"/>
        <v>0</v>
      </c>
    </row>
    <row r="10" spans="1:22">
      <c r="A10" s="56">
        <v>4</v>
      </c>
      <c r="B10" s="33" t="s">
        <v>29</v>
      </c>
      <c r="C10" s="21">
        <v>1096</v>
      </c>
      <c r="D10" s="45"/>
      <c r="E10" s="59" t="str">
        <f>_xlfn.XLOOKUP(D10,'Feebate Table &amp; Graph'!$A$37:$A$337, 'Feebate Table &amp; Graph'!$B$37:$B$337, "n/a")</f>
        <v>n/a</v>
      </c>
      <c r="F10" s="59" t="str">
        <f>_xlfn.XLOOKUP(D10,'Feebate Table &amp; Graph'!$A$37:$A$337, 'Feebate Table &amp; Graph'!$D$37:$D$337, "n/a")</f>
        <v>n/a</v>
      </c>
      <c r="G10" s="52">
        <f t="shared" si="0"/>
        <v>0</v>
      </c>
      <c r="I10" s="45"/>
      <c r="J10" s="31" t="str">
        <f>_xlfn.XLOOKUP(I10,'Feebate Table &amp; Graph'!$A$37:$A$337, 'Feebate Table &amp; Graph'!$B$37:$B$337, "n/a")</f>
        <v>n/a</v>
      </c>
      <c r="K10" s="31" t="str">
        <f>_xlfn.XLOOKUP(I10,'Feebate Table &amp; Graph'!$A$37:$A$337, 'Feebate Table &amp; Graph'!$D$37:$D$337, "n/a")</f>
        <v>n/a</v>
      </c>
      <c r="L10" s="52">
        <f t="shared" si="1"/>
        <v>0</v>
      </c>
      <c r="N10" s="45"/>
      <c r="O10" s="31" t="str">
        <f>_xlfn.XLOOKUP(N10,'Feebate Table &amp; Graph'!$A$37:$A$337, 'Feebate Table &amp; Graph'!$B$37:$B$337, "n/a")</f>
        <v>n/a</v>
      </c>
      <c r="P10" s="31" t="str">
        <f>_xlfn.XLOOKUP(N10,'Feebate Table &amp; Graph'!$A$37:$A$337, 'Feebate Table &amp; Graph'!$D$37:$D$337, "n/a")</f>
        <v>n/a</v>
      </c>
      <c r="Q10" s="52">
        <f t="shared" si="2"/>
        <v>0</v>
      </c>
      <c r="R10" s="31"/>
      <c r="S10" s="46">
        <v>0</v>
      </c>
      <c r="T10" s="31">
        <f>_xlfn.XLOOKUP(S10,'Feebate Table &amp; Graph'!$A$37:$A$337, 'Feebate Table &amp; Graph'!$B$37:$B$337, "n/a")</f>
        <v>-8625</v>
      </c>
      <c r="U10" s="31">
        <f>_xlfn.XLOOKUP(S10,'Feebate Table &amp; Graph'!$A$37:$A$337, 'Feebate Table &amp; Graph'!$D$37:$D$337, "n/a")</f>
        <v>-7014.9999999999991</v>
      </c>
      <c r="V10" s="52">
        <f t="shared" si="3"/>
        <v>1610.0000000000009</v>
      </c>
    </row>
    <row r="11" spans="1:22">
      <c r="A11" s="56">
        <v>5</v>
      </c>
      <c r="B11" s="33" t="s">
        <v>30</v>
      </c>
      <c r="C11" s="21">
        <v>935</v>
      </c>
      <c r="D11" s="45">
        <v>182</v>
      </c>
      <c r="E11" s="59">
        <f>_xlfn.XLOOKUP(D11,'Feebate Table &amp; Graph'!$A$37:$A$337, 'Feebate Table &amp; Graph'!$B$37:$B$337, "n/a")</f>
        <v>0</v>
      </c>
      <c r="F11" s="59">
        <f>_xlfn.XLOOKUP(D11,'Feebate Table &amp; Graph'!$A$37:$A$337, 'Feebate Table &amp; Graph'!$D$37:$D$337, "n/a")</f>
        <v>2415</v>
      </c>
      <c r="G11" s="52">
        <f t="shared" si="0"/>
        <v>2415</v>
      </c>
      <c r="I11" s="45"/>
      <c r="J11" s="31" t="str">
        <f>_xlfn.XLOOKUP(I11,'Feebate Table &amp; Graph'!$A$37:$A$337, 'Feebate Table &amp; Graph'!$B$37:$B$337, "n/a")</f>
        <v>n/a</v>
      </c>
      <c r="K11" s="31" t="str">
        <f>_xlfn.XLOOKUP(I11,'Feebate Table &amp; Graph'!$A$37:$A$337, 'Feebate Table &amp; Graph'!$D$37:$D$337, "n/a")</f>
        <v>n/a</v>
      </c>
      <c r="L11" s="52">
        <f t="shared" si="1"/>
        <v>0</v>
      </c>
      <c r="N11" s="45"/>
      <c r="O11" s="31" t="str">
        <f>_xlfn.XLOOKUP(N11,'Feebate Table &amp; Graph'!$A$37:$A$337, 'Feebate Table &amp; Graph'!$B$37:$B$337, "n/a")</f>
        <v>n/a</v>
      </c>
      <c r="P11" s="31" t="str">
        <f>_xlfn.XLOOKUP(N11,'Feebate Table &amp; Graph'!$A$37:$A$337, 'Feebate Table &amp; Graph'!$D$37:$D$337, "n/a")</f>
        <v>n/a</v>
      </c>
      <c r="Q11" s="52">
        <f t="shared" si="2"/>
        <v>0</v>
      </c>
      <c r="R11" s="31"/>
      <c r="S11" s="46">
        <v>0</v>
      </c>
      <c r="T11" s="31">
        <f>_xlfn.XLOOKUP(S11,'Feebate Table &amp; Graph'!$A$37:$A$337, 'Feebate Table &amp; Graph'!$B$37:$B$337, "n/a")</f>
        <v>-8625</v>
      </c>
      <c r="U11" s="31">
        <f>_xlfn.XLOOKUP(S11,'Feebate Table &amp; Graph'!$A$37:$A$337, 'Feebate Table &amp; Graph'!$D$37:$D$337, "n/a")</f>
        <v>-7014.9999999999991</v>
      </c>
      <c r="V11" s="52">
        <f t="shared" si="3"/>
        <v>1610.0000000000009</v>
      </c>
    </row>
    <row r="12" spans="1:22">
      <c r="A12" s="56">
        <v>6</v>
      </c>
      <c r="B12" s="33" t="s">
        <v>31</v>
      </c>
      <c r="C12" s="21">
        <v>890</v>
      </c>
      <c r="D12" s="45">
        <v>189</v>
      </c>
      <c r="E12" s="60">
        <f>_xlfn.XLOOKUP(D12,'Feebate Table &amp; Graph'!$A$37:$A$337, 'Feebate Table &amp; Graph'!$B$37:$B$337, "n/a")</f>
        <v>0</v>
      </c>
      <c r="F12" s="60">
        <f>_xlfn.XLOOKUP(D12,'Feebate Table &amp; Graph'!$A$37:$A$337, 'Feebate Table &amp; Graph'!$D$37:$D$337, "n/a")</f>
        <v>2817.4999999999995</v>
      </c>
      <c r="G12" s="52">
        <f t="shared" si="0"/>
        <v>2817.4999999999995</v>
      </c>
      <c r="I12" s="45"/>
      <c r="J12" s="31" t="str">
        <f>_xlfn.XLOOKUP(I12,'Feebate Table &amp; Graph'!$A$37:$A$337, 'Feebate Table &amp; Graph'!$B$37:$B$337, "n/a")</f>
        <v>n/a</v>
      </c>
      <c r="K12" s="31" t="str">
        <f>_xlfn.XLOOKUP(I12,'Feebate Table &amp; Graph'!$A$37:$A$337, 'Feebate Table &amp; Graph'!$D$37:$D$337, "n/a")</f>
        <v>n/a</v>
      </c>
      <c r="L12" s="52">
        <f t="shared" si="1"/>
        <v>0</v>
      </c>
      <c r="N12" s="45">
        <v>47</v>
      </c>
      <c r="O12" s="31">
        <f>_xlfn.XLOOKUP(N12,'Feebate Table &amp; Graph'!$A$37:$A$337, 'Feebate Table &amp; Graph'!$B$37:$B$337, "n/a")</f>
        <v>-5750</v>
      </c>
      <c r="P12" s="31">
        <f>_xlfn.XLOOKUP(N12,'Feebate Table &amp; Graph'!$A$37:$A$337, 'Feebate Table &amp; Graph'!$D$37:$D$337, "n/a")</f>
        <v>-4024.9999999999995</v>
      </c>
      <c r="Q12" s="52">
        <f t="shared" si="2"/>
        <v>1725.0000000000005</v>
      </c>
      <c r="R12" s="31"/>
      <c r="S12" s="46"/>
      <c r="T12" s="31" t="str">
        <f>_xlfn.XLOOKUP(S12,'Feebate Table &amp; Graph'!$A$37:$A$337, 'Feebate Table &amp; Graph'!$B$37:$B$337, "n/a")</f>
        <v>n/a</v>
      </c>
      <c r="U12" s="31" t="str">
        <f>_xlfn.XLOOKUP(S12,'Feebate Table &amp; Graph'!$A$37:$A$337, 'Feebate Table &amp; Graph'!$D$37:$D$337, "n/a")</f>
        <v>n/a</v>
      </c>
      <c r="V12" s="52">
        <f t="shared" si="3"/>
        <v>0</v>
      </c>
    </row>
    <row r="13" spans="1:22">
      <c r="A13" s="56">
        <v>7</v>
      </c>
      <c r="B13" s="21" t="s">
        <v>32</v>
      </c>
      <c r="C13" s="21">
        <v>853</v>
      </c>
      <c r="D13" s="45">
        <v>162</v>
      </c>
      <c r="E13" s="60">
        <f>_xlfn.XLOOKUP(D13,'Feebate Table &amp; Graph'!$A$37:$A$337, 'Feebate Table &amp; Graph'!$B$37:$B$337, "n/a")</f>
        <v>0</v>
      </c>
      <c r="F13" s="60">
        <f>_xlfn.XLOOKUP(D13,'Feebate Table &amp; Graph'!$A$37:$A$337, 'Feebate Table &amp; Graph'!$D$37:$D$337, "n/a")</f>
        <v>1265</v>
      </c>
      <c r="G13" s="52">
        <f t="shared" si="0"/>
        <v>1265</v>
      </c>
      <c r="I13" s="45">
        <v>121</v>
      </c>
      <c r="J13" s="31">
        <f>_xlfn.XLOOKUP(I13,'Feebate Table &amp; Graph'!$A$37:$A$337, 'Feebate Table &amp; Graph'!$B$37:$B$337, "n/a")</f>
        <v>-2387.2413793103456</v>
      </c>
      <c r="K13" s="31">
        <f>_xlfn.XLOOKUP(I13,'Feebate Table &amp; Graph'!$A$37:$A$337, 'Feebate Table &amp; Graph'!$D$37:$D$337, "n/a")</f>
        <v>0</v>
      </c>
      <c r="L13" s="52">
        <f t="shared" si="1"/>
        <v>2387.2413793103456</v>
      </c>
      <c r="N13" s="45"/>
      <c r="O13" s="31" t="str">
        <f>_xlfn.XLOOKUP(N13,'Feebate Table &amp; Graph'!$A$37:$A$337, 'Feebate Table &amp; Graph'!$B$37:$B$337, "n/a")</f>
        <v>n/a</v>
      </c>
      <c r="P13" s="31" t="str">
        <f>_xlfn.XLOOKUP(N13,'Feebate Table &amp; Graph'!$A$37:$A$337, 'Feebate Table &amp; Graph'!$D$37:$D$337, "n/a")</f>
        <v>n/a</v>
      </c>
      <c r="Q13" s="52">
        <f t="shared" si="2"/>
        <v>0</v>
      </c>
      <c r="R13" s="31"/>
      <c r="S13" s="46"/>
      <c r="T13" s="31" t="str">
        <f>_xlfn.XLOOKUP(S13,'Feebate Table &amp; Graph'!$A$37:$A$337, 'Feebate Table &amp; Graph'!$B$37:$B$337, "n/a")</f>
        <v>n/a</v>
      </c>
      <c r="U13" s="31" t="str">
        <f>_xlfn.XLOOKUP(S13,'Feebate Table &amp; Graph'!$A$37:$A$337, 'Feebate Table &amp; Graph'!$D$37:$D$337, "n/a")</f>
        <v>n/a</v>
      </c>
      <c r="V13" s="52">
        <f t="shared" si="3"/>
        <v>0</v>
      </c>
    </row>
    <row r="14" spans="1:22">
      <c r="A14" s="56">
        <v>8</v>
      </c>
      <c r="B14" s="33" t="s">
        <v>33</v>
      </c>
      <c r="C14" s="21">
        <v>829</v>
      </c>
      <c r="D14" s="45">
        <v>194</v>
      </c>
      <c r="E14" s="60">
        <f>_xlfn.XLOOKUP(D14,'Feebate Table &amp; Graph'!$A$37:$A$337, 'Feebate Table &amp; Graph'!$B$37:$B$337, "n/a")</f>
        <v>460</v>
      </c>
      <c r="F14" s="60">
        <f>_xlfn.XLOOKUP(D14,'Feebate Table &amp; Graph'!$A$37:$A$337, 'Feebate Table &amp; Graph'!$D$37:$D$337, "n/a")</f>
        <v>3104.9999999999995</v>
      </c>
      <c r="G14" s="52">
        <f t="shared" si="0"/>
        <v>2644.9999999999995</v>
      </c>
      <c r="I14" s="45"/>
      <c r="J14" s="31" t="str">
        <f>_xlfn.XLOOKUP(I14,'Feebate Table &amp; Graph'!$A$37:$A$337, 'Feebate Table &amp; Graph'!$B$37:$B$337, "n/a")</f>
        <v>n/a</v>
      </c>
      <c r="K14" s="31" t="str">
        <f>_xlfn.XLOOKUP(I14,'Feebate Table &amp; Graph'!$A$37:$A$337, 'Feebate Table &amp; Graph'!$D$37:$D$337, "n/a")</f>
        <v>n/a</v>
      </c>
      <c r="L14" s="52">
        <f t="shared" si="1"/>
        <v>0</v>
      </c>
      <c r="N14" s="45">
        <v>38</v>
      </c>
      <c r="O14" s="31">
        <f>_xlfn.XLOOKUP(N14,'Feebate Table &amp; Graph'!$A$37:$A$337, 'Feebate Table &amp; Graph'!$B$37:$B$337, "n/a")</f>
        <v>-5750</v>
      </c>
      <c r="P14" s="31">
        <f>_xlfn.XLOOKUP(N14,'Feebate Table &amp; Graph'!$A$37:$A$337, 'Feebate Table &amp; Graph'!$D$37:$D$337, "n/a")</f>
        <v>-4024.9999999999995</v>
      </c>
      <c r="Q14" s="52">
        <f t="shared" si="2"/>
        <v>1725.0000000000005</v>
      </c>
      <c r="R14" s="31"/>
      <c r="S14" s="46"/>
      <c r="T14" s="31" t="str">
        <f>_xlfn.XLOOKUP(S14,'Feebate Table &amp; Graph'!$A$37:$A$337, 'Feebate Table &amp; Graph'!$B$37:$B$337, "n/a")</f>
        <v>n/a</v>
      </c>
      <c r="U14" s="31" t="str">
        <f>_xlfn.XLOOKUP(S14,'Feebate Table &amp; Graph'!$A$37:$A$337, 'Feebate Table &amp; Graph'!$D$37:$D$337, "n/a")</f>
        <v>n/a</v>
      </c>
      <c r="V14" s="52">
        <f t="shared" si="3"/>
        <v>0</v>
      </c>
    </row>
    <row r="15" spans="1:22">
      <c r="A15" s="56">
        <v>9</v>
      </c>
      <c r="B15" s="39" t="s">
        <v>34</v>
      </c>
      <c r="C15" s="21">
        <v>820</v>
      </c>
      <c r="D15" s="45">
        <v>256</v>
      </c>
      <c r="E15" s="60">
        <f>_xlfn.XLOOKUP(D15,'Feebate Table &amp; Graph'!$A$37:$A$337, 'Feebate Table &amp; Graph'!$B$37:$B$337, "n/a")</f>
        <v>4024.9999999999995</v>
      </c>
      <c r="F15" s="60">
        <f>_xlfn.XLOOKUP(D15,'Feebate Table &amp; Graph'!$A$37:$A$337, 'Feebate Table &amp; Graph'!$D$37:$D$337, "n/a")</f>
        <v>6669.9999999999991</v>
      </c>
      <c r="G15" s="52">
        <f t="shared" si="0"/>
        <v>2644.9999999999995</v>
      </c>
      <c r="I15" s="45"/>
      <c r="J15" s="31" t="str">
        <f>_xlfn.XLOOKUP(I15,'Feebate Table &amp; Graph'!$A$37:$A$337, 'Feebate Table &amp; Graph'!$B$37:$B$337, "n/a")</f>
        <v>n/a</v>
      </c>
      <c r="K15" s="31" t="str">
        <f>_xlfn.XLOOKUP(I15,'Feebate Table &amp; Graph'!$A$37:$A$337, 'Feebate Table &amp; Graph'!$D$37:$D$337, "n/a")</f>
        <v>n/a</v>
      </c>
      <c r="L15" s="52">
        <f t="shared" si="1"/>
        <v>0</v>
      </c>
      <c r="N15" s="45"/>
      <c r="O15" s="31" t="str">
        <f>_xlfn.XLOOKUP(N15,'Feebate Table &amp; Graph'!$A$37:$A$337, 'Feebate Table &amp; Graph'!$B$37:$B$337, "n/a")</f>
        <v>n/a</v>
      </c>
      <c r="P15" s="31" t="str">
        <f>_xlfn.XLOOKUP(N15,'Feebate Table &amp; Graph'!$A$37:$A$337, 'Feebate Table &amp; Graph'!$D$37:$D$337, "n/a")</f>
        <v>n/a</v>
      </c>
      <c r="Q15" s="52">
        <f t="shared" si="2"/>
        <v>0</v>
      </c>
      <c r="R15" s="31"/>
      <c r="S15" s="46"/>
      <c r="T15" s="31" t="str">
        <f>_xlfn.XLOOKUP(S15,'Feebate Table &amp; Graph'!$A$37:$A$337, 'Feebate Table &amp; Graph'!$B$37:$B$337, "n/a")</f>
        <v>n/a</v>
      </c>
      <c r="U15" s="31" t="str">
        <f>_xlfn.XLOOKUP(S15,'Feebate Table &amp; Graph'!$A$37:$A$337, 'Feebate Table &amp; Graph'!$D$37:$D$337, "n/a")</f>
        <v>n/a</v>
      </c>
      <c r="V15" s="52">
        <f t="shared" si="3"/>
        <v>0</v>
      </c>
    </row>
    <row r="16" spans="1:22">
      <c r="A16" s="56">
        <v>10</v>
      </c>
      <c r="B16" s="33" t="s">
        <v>35</v>
      </c>
      <c r="C16" s="21">
        <v>696</v>
      </c>
      <c r="D16" s="45"/>
      <c r="E16" s="60" t="str">
        <f>_xlfn.XLOOKUP(D16,'Feebate Table &amp; Graph'!$A$37:$A$337, 'Feebate Table &amp; Graph'!$B$37:$B$337, "n/a")</f>
        <v>n/a</v>
      </c>
      <c r="F16" s="60" t="str">
        <f>_xlfn.XLOOKUP(D16,'Feebate Table &amp; Graph'!$A$37:$A$337, 'Feebate Table &amp; Graph'!$D$37:$D$337, "n/a")</f>
        <v>n/a</v>
      </c>
      <c r="G16" s="52">
        <f t="shared" si="0"/>
        <v>0</v>
      </c>
      <c r="I16" s="45"/>
      <c r="J16" s="31" t="str">
        <f>_xlfn.XLOOKUP(I16,'Feebate Table &amp; Graph'!$A$37:$A$337, 'Feebate Table &amp; Graph'!$B$37:$B$337, "n/a")</f>
        <v>n/a</v>
      </c>
      <c r="K16" s="31" t="str">
        <f>_xlfn.XLOOKUP(I16,'Feebate Table &amp; Graph'!$A$37:$A$337, 'Feebate Table &amp; Graph'!$D$37:$D$337, "n/a")</f>
        <v>n/a</v>
      </c>
      <c r="L16" s="52">
        <f t="shared" si="1"/>
        <v>0</v>
      </c>
      <c r="N16" s="45"/>
      <c r="O16" s="31" t="str">
        <f>_xlfn.XLOOKUP(N16,'Feebate Table &amp; Graph'!$A$37:$A$337, 'Feebate Table &amp; Graph'!$B$37:$B$337, "n/a")</f>
        <v>n/a</v>
      </c>
      <c r="P16" s="31" t="str">
        <f>_xlfn.XLOOKUP(N16,'Feebate Table &amp; Graph'!$A$37:$A$337, 'Feebate Table &amp; Graph'!$D$37:$D$337, "n/a")</f>
        <v>n/a</v>
      </c>
      <c r="Q16" s="52">
        <f t="shared" si="2"/>
        <v>0</v>
      </c>
      <c r="R16" s="31"/>
      <c r="S16" s="46">
        <v>0</v>
      </c>
      <c r="T16" s="31">
        <f>_xlfn.XLOOKUP(S16,'Feebate Table &amp; Graph'!$A$37:$A$337, 'Feebate Table &amp; Graph'!$B$37:$B$337, "n/a")</f>
        <v>-8625</v>
      </c>
      <c r="U16" s="31">
        <f>_xlfn.XLOOKUP(S16,'Feebate Table &amp; Graph'!$A$37:$A$337, 'Feebate Table &amp; Graph'!$D$37:$D$337, "n/a")</f>
        <v>-7014.9999999999991</v>
      </c>
      <c r="V16" s="52">
        <f t="shared" si="3"/>
        <v>1610.0000000000009</v>
      </c>
    </row>
    <row r="17" spans="1:23">
      <c r="A17" s="56">
        <v>11</v>
      </c>
      <c r="B17" s="33" t="s">
        <v>36</v>
      </c>
      <c r="C17" s="21">
        <v>621</v>
      </c>
      <c r="D17" s="45">
        <v>156</v>
      </c>
      <c r="E17" s="60">
        <f>_xlfn.XLOOKUP(D17,'Feebate Table &amp; Graph'!$A$37:$A$337, 'Feebate Table &amp; Graph'!$B$37:$B$337, "n/a")</f>
        <v>0</v>
      </c>
      <c r="F17" s="60">
        <f>_xlfn.XLOOKUP(D17,'Feebate Table &amp; Graph'!$A$37:$A$337, 'Feebate Table &amp; Graph'!$D$37:$D$337, "n/a")</f>
        <v>920</v>
      </c>
      <c r="G17" s="52">
        <f t="shared" si="0"/>
        <v>920</v>
      </c>
      <c r="I17" s="45">
        <v>98</v>
      </c>
      <c r="J17" s="31">
        <f>_xlfn.XLOOKUP(I17,'Feebate Table &amp; Graph'!$A$37:$A$337, 'Feebate Table &amp; Graph'!$B$37:$B$337, "n/a")</f>
        <v>-3572.9310344827591</v>
      </c>
      <c r="K17" s="31">
        <f>_xlfn.XLOOKUP(I17,'Feebate Table &amp; Graph'!$A$37:$A$337, 'Feebate Table &amp; Graph'!$D$37:$D$337, "n/a")</f>
        <v>-1839.9999999999998</v>
      </c>
      <c r="L17" s="52">
        <f t="shared" si="1"/>
        <v>1732.9310344827593</v>
      </c>
      <c r="N17" s="45"/>
      <c r="O17" s="31" t="str">
        <f>_xlfn.XLOOKUP(N17,'Feebate Table &amp; Graph'!$A$37:$A$337, 'Feebate Table &amp; Graph'!$B$37:$B$337, "n/a")</f>
        <v>n/a</v>
      </c>
      <c r="P17" s="31" t="str">
        <f>_xlfn.XLOOKUP(N17,'Feebate Table &amp; Graph'!$A$37:$A$337, 'Feebate Table &amp; Graph'!$D$37:$D$337, "n/a")</f>
        <v>n/a</v>
      </c>
      <c r="Q17" s="52">
        <f t="shared" si="2"/>
        <v>0</v>
      </c>
      <c r="R17" s="31"/>
      <c r="S17" s="46"/>
      <c r="T17" s="31" t="str">
        <f>_xlfn.XLOOKUP(S17,'Feebate Table &amp; Graph'!$A$37:$A$337, 'Feebate Table &amp; Graph'!$B$37:$B$337, "n/a")</f>
        <v>n/a</v>
      </c>
      <c r="U17" s="31" t="str">
        <f>_xlfn.XLOOKUP(S17,'Feebate Table &amp; Graph'!$A$37:$A$337, 'Feebate Table &amp; Graph'!$D$37:$D$337, "n/a")</f>
        <v>n/a</v>
      </c>
      <c r="V17" s="52">
        <f t="shared" si="3"/>
        <v>0</v>
      </c>
    </row>
    <row r="18" spans="1:23">
      <c r="A18" s="56">
        <v>12</v>
      </c>
      <c r="B18" s="33" t="s">
        <v>37</v>
      </c>
      <c r="C18" s="21">
        <v>543</v>
      </c>
      <c r="D18" s="45"/>
      <c r="E18" s="60" t="str">
        <f>_xlfn.XLOOKUP(D18,'Feebate Table &amp; Graph'!$A$37:$A$337, 'Feebate Table &amp; Graph'!$B$37:$B$337, "n/a")</f>
        <v>n/a</v>
      </c>
      <c r="F18" s="60" t="str">
        <f>_xlfn.XLOOKUP(D18,'Feebate Table &amp; Graph'!$A$37:$A$337, 'Feebate Table &amp; Graph'!$D$37:$D$337, "n/a")</f>
        <v>n/a</v>
      </c>
      <c r="G18" s="52">
        <f t="shared" si="0"/>
        <v>0</v>
      </c>
      <c r="I18" s="45"/>
      <c r="J18" s="31" t="str">
        <f>_xlfn.XLOOKUP(I18,'Feebate Table &amp; Graph'!$A$37:$A$337, 'Feebate Table &amp; Graph'!$B$37:$B$337, "n/a")</f>
        <v>n/a</v>
      </c>
      <c r="K18" s="31" t="str">
        <f>_xlfn.XLOOKUP(I18,'Feebate Table &amp; Graph'!$A$37:$A$337, 'Feebate Table &amp; Graph'!$D$37:$D$337, "n/a")</f>
        <v>n/a</v>
      </c>
      <c r="L18" s="52">
        <f t="shared" si="1"/>
        <v>0</v>
      </c>
      <c r="N18" s="45"/>
      <c r="O18" s="31" t="str">
        <f>_xlfn.XLOOKUP(N18,'Feebate Table &amp; Graph'!$A$37:$A$337, 'Feebate Table &amp; Graph'!$B$37:$B$337, "n/a")</f>
        <v>n/a</v>
      </c>
      <c r="P18" s="31" t="str">
        <f>_xlfn.XLOOKUP(N18,'Feebate Table &amp; Graph'!$A$37:$A$337, 'Feebate Table &amp; Graph'!$D$37:$D$337, "n/a")</f>
        <v>n/a</v>
      </c>
      <c r="Q18" s="52">
        <f t="shared" si="2"/>
        <v>0</v>
      </c>
      <c r="R18" s="31"/>
      <c r="S18" s="46">
        <v>0</v>
      </c>
      <c r="T18" s="31">
        <f>_xlfn.XLOOKUP(S18,'Feebate Table &amp; Graph'!$A$37:$A$337, 'Feebate Table &amp; Graph'!$B$37:$B$337, "n/a")</f>
        <v>-8625</v>
      </c>
      <c r="U18" s="31">
        <f>_xlfn.XLOOKUP(S18,'Feebate Table &amp; Graph'!$A$37:$A$337, 'Feebate Table &amp; Graph'!$D$37:$D$337, "n/a")</f>
        <v>-7014.9999999999991</v>
      </c>
      <c r="V18" s="52">
        <f t="shared" si="3"/>
        <v>1610.0000000000009</v>
      </c>
    </row>
    <row r="19" spans="1:23">
      <c r="A19" s="56">
        <v>13</v>
      </c>
      <c r="B19" s="33" t="s">
        <v>38</v>
      </c>
      <c r="C19" s="21">
        <v>535</v>
      </c>
      <c r="D19" s="45">
        <v>168</v>
      </c>
      <c r="E19" s="60">
        <f>_xlfn.XLOOKUP(D19,'Feebate Table &amp; Graph'!$A$37:$A$337, 'Feebate Table &amp; Graph'!$B$37:$B$337, "n/a")</f>
        <v>0</v>
      </c>
      <c r="F19" s="60">
        <f>_xlfn.XLOOKUP(D19,'Feebate Table &amp; Graph'!$A$37:$A$337, 'Feebate Table &amp; Graph'!$D$37:$D$337, "n/a")</f>
        <v>1609.9999999999998</v>
      </c>
      <c r="G19" s="52">
        <f t="shared" si="0"/>
        <v>1609.9999999999998</v>
      </c>
      <c r="I19" s="45">
        <v>101</v>
      </c>
      <c r="J19" s="31">
        <f>_xlfn.XLOOKUP(I19,'Feebate Table &amp; Graph'!$A$37:$A$337, 'Feebate Table &amp; Graph'!$B$37:$B$337, "n/a")</f>
        <v>-3418.275862068966</v>
      </c>
      <c r="K19" s="31">
        <f>_xlfn.XLOOKUP(I19,'Feebate Table &amp; Graph'!$A$37:$A$337, 'Feebate Table &amp; Graph'!$D$37:$D$337, "n/a")</f>
        <v>0</v>
      </c>
      <c r="L19" s="52">
        <f t="shared" si="1"/>
        <v>3418.275862068966</v>
      </c>
      <c r="N19" s="45"/>
      <c r="O19" s="31" t="str">
        <f>_xlfn.XLOOKUP(N19,'Feebate Table &amp; Graph'!$A$37:$A$337, 'Feebate Table &amp; Graph'!$B$37:$B$337, "n/a")</f>
        <v>n/a</v>
      </c>
      <c r="P19" s="31" t="str">
        <f>_xlfn.XLOOKUP(N19,'Feebate Table &amp; Graph'!$A$37:$A$337, 'Feebate Table &amp; Graph'!$D$37:$D$337, "n/a")</f>
        <v>n/a</v>
      </c>
      <c r="Q19" s="52">
        <f t="shared" si="2"/>
        <v>0</v>
      </c>
      <c r="R19" s="31"/>
      <c r="S19" s="46">
        <v>0</v>
      </c>
      <c r="T19" s="31">
        <f>_xlfn.XLOOKUP(S19,'Feebate Table &amp; Graph'!$A$37:$A$337, 'Feebate Table &amp; Graph'!$B$37:$B$337, "n/a")</f>
        <v>-8625</v>
      </c>
      <c r="U19" s="31">
        <f>_xlfn.XLOOKUP(S19,'Feebate Table &amp; Graph'!$A$37:$A$337, 'Feebate Table &amp; Graph'!$D$37:$D$337, "n/a")</f>
        <v>-7014.9999999999991</v>
      </c>
      <c r="V19" s="52">
        <f t="shared" si="3"/>
        <v>1610.0000000000009</v>
      </c>
    </row>
    <row r="20" spans="1:23">
      <c r="A20" s="56">
        <v>14</v>
      </c>
      <c r="B20" s="33" t="s">
        <v>39</v>
      </c>
      <c r="C20" s="21">
        <v>501</v>
      </c>
      <c r="D20" s="45">
        <v>146</v>
      </c>
      <c r="E20" s="60">
        <f>_xlfn.XLOOKUP(D20,'Feebate Table &amp; Graph'!$A$37:$A$337, 'Feebate Table &amp; Graph'!$B$37:$B$337, "n/a")</f>
        <v>-1098.4482758620697</v>
      </c>
      <c r="F20" s="60">
        <f>_xlfn.XLOOKUP(D20,'Feebate Table &amp; Graph'!$A$37:$A$337, 'Feebate Table &amp; Graph'!$D$37:$D$337, "n/a")</f>
        <v>0</v>
      </c>
      <c r="G20" s="52">
        <f t="shared" si="0"/>
        <v>1098.4482758620697</v>
      </c>
      <c r="I20" s="45">
        <v>89</v>
      </c>
      <c r="J20" s="31">
        <f>_xlfn.XLOOKUP(I20,'Feebate Table &amp; Graph'!$A$37:$A$337, 'Feebate Table &amp; Graph'!$B$37:$B$337, "n/a")</f>
        <v>-4036.8965517241386</v>
      </c>
      <c r="K20" s="31">
        <f>_xlfn.XLOOKUP(I20,'Feebate Table &amp; Graph'!$A$37:$A$337, 'Feebate Table &amp; Graph'!$D$37:$D$337, "n/a")</f>
        <v>-2357.4999999999995</v>
      </c>
      <c r="L20" s="52">
        <f t="shared" si="1"/>
        <v>1679.396551724139</v>
      </c>
      <c r="N20" s="45"/>
      <c r="O20" s="31" t="str">
        <f>_xlfn.XLOOKUP(N20,'Feebate Table &amp; Graph'!$A$37:$A$337, 'Feebate Table &amp; Graph'!$B$37:$B$337, "n/a")</f>
        <v>n/a</v>
      </c>
      <c r="P20" s="31" t="str">
        <f>_xlfn.XLOOKUP(N20,'Feebate Table &amp; Graph'!$A$37:$A$337, 'Feebate Table &amp; Graph'!$D$37:$D$337, "n/a")</f>
        <v>n/a</v>
      </c>
      <c r="Q20" s="52">
        <f t="shared" si="2"/>
        <v>0</v>
      </c>
      <c r="R20" s="31"/>
      <c r="S20" s="46"/>
      <c r="T20" s="31" t="str">
        <f>_xlfn.XLOOKUP(S20,'Feebate Table &amp; Graph'!$A$37:$A$337, 'Feebate Table &amp; Graph'!$B$37:$B$337, "n/a")</f>
        <v>n/a</v>
      </c>
      <c r="U20" s="31" t="str">
        <f>_xlfn.XLOOKUP(S20,'Feebate Table &amp; Graph'!$A$37:$A$337, 'Feebate Table &amp; Graph'!$D$37:$D$337, "n/a")</f>
        <v>n/a</v>
      </c>
      <c r="V20" s="52">
        <f t="shared" si="3"/>
        <v>0</v>
      </c>
    </row>
    <row r="21" spans="1:23">
      <c r="A21" s="56">
        <v>15</v>
      </c>
      <c r="B21" s="39" t="s">
        <v>40</v>
      </c>
      <c r="C21" s="21">
        <v>453</v>
      </c>
      <c r="D21" s="45">
        <v>196</v>
      </c>
      <c r="E21" s="60">
        <f>_xlfn.XLOOKUP(D21,'Feebate Table &amp; Graph'!$A$37:$A$337, 'Feebate Table &amp; Graph'!$B$37:$B$337, "n/a")</f>
        <v>575</v>
      </c>
      <c r="F21" s="60">
        <f>_xlfn.XLOOKUP(D21,'Feebate Table &amp; Graph'!$A$37:$A$337, 'Feebate Table &amp; Graph'!$D$37:$D$337, "n/a")</f>
        <v>3219.9999999999995</v>
      </c>
      <c r="G21" s="52">
        <f t="shared" si="0"/>
        <v>2644.9999999999995</v>
      </c>
      <c r="I21" s="45"/>
      <c r="J21" s="31" t="str">
        <f>_xlfn.XLOOKUP(I21,'Feebate Table &amp; Graph'!$A$37:$A$337, 'Feebate Table &amp; Graph'!$B$37:$B$337, "n/a")</f>
        <v>n/a</v>
      </c>
      <c r="K21" s="31" t="str">
        <f>_xlfn.XLOOKUP(I21,'Feebate Table &amp; Graph'!$A$37:$A$337, 'Feebate Table &amp; Graph'!$D$37:$D$337, "n/a")</f>
        <v>n/a</v>
      </c>
      <c r="L21" s="52">
        <f t="shared" si="1"/>
        <v>0</v>
      </c>
      <c r="N21" s="45"/>
      <c r="O21" s="31" t="str">
        <f>_xlfn.XLOOKUP(N21,'Feebate Table &amp; Graph'!$A$37:$A$337, 'Feebate Table &amp; Graph'!$B$37:$B$337, "n/a")</f>
        <v>n/a</v>
      </c>
      <c r="P21" s="31" t="str">
        <f>_xlfn.XLOOKUP(N21,'Feebate Table &amp; Graph'!$A$37:$A$337, 'Feebate Table &amp; Graph'!$D$37:$D$337, "n/a")</f>
        <v>n/a</v>
      </c>
      <c r="Q21" s="52">
        <f t="shared" si="2"/>
        <v>0</v>
      </c>
      <c r="R21" s="31"/>
      <c r="S21" s="46"/>
      <c r="T21" s="31" t="str">
        <f>_xlfn.XLOOKUP(S21,'Feebate Table &amp; Graph'!$A$37:$A$337, 'Feebate Table &amp; Graph'!$B$37:$B$337, "n/a")</f>
        <v>n/a</v>
      </c>
      <c r="U21" s="31" t="str">
        <f>_xlfn.XLOOKUP(S21,'Feebate Table &amp; Graph'!$A$37:$A$337, 'Feebate Table &amp; Graph'!$D$37:$D$337, "n/a")</f>
        <v>n/a</v>
      </c>
      <c r="V21" s="52">
        <f t="shared" si="3"/>
        <v>0</v>
      </c>
    </row>
    <row r="22" spans="1:23">
      <c r="A22" s="56">
        <v>16</v>
      </c>
      <c r="B22" s="33" t="s">
        <v>41</v>
      </c>
      <c r="C22" s="21">
        <v>445</v>
      </c>
      <c r="D22" s="45">
        <v>138</v>
      </c>
      <c r="E22" s="60">
        <f>_xlfn.XLOOKUP(D22,'Feebate Table &amp; Graph'!$A$37:$A$337, 'Feebate Table &amp; Graph'!$B$37:$B$337, "n/a")</f>
        <v>-1510.8620689655181</v>
      </c>
      <c r="F22" s="60">
        <f>_xlfn.XLOOKUP(D22,'Feebate Table &amp; Graph'!$A$37:$A$337, 'Feebate Table &amp; Graph'!$D$37:$D$337, "n/a")</f>
        <v>0</v>
      </c>
      <c r="G22" s="52">
        <f t="shared" si="0"/>
        <v>1510.8620689655181</v>
      </c>
      <c r="I22" s="45">
        <v>95</v>
      </c>
      <c r="J22" s="31">
        <f>_xlfn.XLOOKUP(I22,'Feebate Table &amp; Graph'!$A$37:$A$337, 'Feebate Table &amp; Graph'!$B$37:$B$337, "n/a")</f>
        <v>-3727.5862068965525</v>
      </c>
      <c r="K22" s="31">
        <f>_xlfn.XLOOKUP(I22,'Feebate Table &amp; Graph'!$A$37:$A$337, 'Feebate Table &amp; Graph'!$D$37:$D$337, "n/a")</f>
        <v>-2012.4999999999998</v>
      </c>
      <c r="L22" s="52">
        <f t="shared" si="1"/>
        <v>1715.0862068965528</v>
      </c>
      <c r="N22" s="45"/>
      <c r="O22" s="31" t="str">
        <f>_xlfn.XLOOKUP(N22,'Feebate Table &amp; Graph'!$A$37:$A$337, 'Feebate Table &amp; Graph'!$B$37:$B$337, "n/a")</f>
        <v>n/a</v>
      </c>
      <c r="P22" s="31" t="str">
        <f>_xlfn.XLOOKUP(N22,'Feebate Table &amp; Graph'!$A$37:$A$337, 'Feebate Table &amp; Graph'!$D$37:$D$337, "n/a")</f>
        <v>n/a</v>
      </c>
      <c r="Q22" s="52">
        <f t="shared" si="2"/>
        <v>0</v>
      </c>
      <c r="R22" s="31"/>
      <c r="S22" s="46"/>
      <c r="T22" s="31" t="str">
        <f>_xlfn.XLOOKUP(S22,'Feebate Table &amp; Graph'!$A$37:$A$337, 'Feebate Table &amp; Graph'!$B$37:$B$337, "n/a")</f>
        <v>n/a</v>
      </c>
      <c r="U22" s="31" t="str">
        <f>_xlfn.XLOOKUP(S22,'Feebate Table &amp; Graph'!$A$37:$A$337, 'Feebate Table &amp; Graph'!$D$37:$D$337, "n/a")</f>
        <v>n/a</v>
      </c>
      <c r="V22" s="52">
        <f t="shared" si="3"/>
        <v>0</v>
      </c>
    </row>
    <row r="23" spans="1:23">
      <c r="A23" s="56">
        <v>17</v>
      </c>
      <c r="B23" s="40" t="s">
        <v>42</v>
      </c>
      <c r="C23" s="21">
        <v>442</v>
      </c>
      <c r="D23" s="45">
        <v>144</v>
      </c>
      <c r="E23" s="60">
        <f>_xlfn.XLOOKUP(D23,'Feebate Table &amp; Graph'!$A$37:$A$337, 'Feebate Table &amp; Graph'!$B$37:$B$337, "n/a")</f>
        <v>-1201.5517241379318</v>
      </c>
      <c r="F23" s="60">
        <f>_xlfn.XLOOKUP(D23,'Feebate Table &amp; Graph'!$A$37:$A$337, 'Feebate Table &amp; Graph'!$D$37:$D$337, "n/a")</f>
        <v>0</v>
      </c>
      <c r="G23" s="52">
        <f t="shared" si="0"/>
        <v>1201.5517241379318</v>
      </c>
      <c r="I23" s="45"/>
      <c r="J23" s="31" t="str">
        <f>_xlfn.XLOOKUP(I23,'Feebate Table &amp; Graph'!$A$37:$A$337, 'Feebate Table &amp; Graph'!$B$37:$B$337, "n/a")</f>
        <v>n/a</v>
      </c>
      <c r="K23" s="31" t="str">
        <f>_xlfn.XLOOKUP(I23,'Feebate Table &amp; Graph'!$A$37:$A$337, 'Feebate Table &amp; Graph'!$D$37:$D$337, "n/a")</f>
        <v>n/a</v>
      </c>
      <c r="L23" s="52">
        <f t="shared" si="1"/>
        <v>0</v>
      </c>
      <c r="N23" s="45"/>
      <c r="O23" s="31" t="str">
        <f>_xlfn.XLOOKUP(N23,'Feebate Table &amp; Graph'!$A$37:$A$337, 'Feebate Table &amp; Graph'!$B$37:$B$337, "n/a")</f>
        <v>n/a</v>
      </c>
      <c r="P23" s="31" t="str">
        <f>_xlfn.XLOOKUP(N23,'Feebate Table &amp; Graph'!$A$37:$A$337, 'Feebate Table &amp; Graph'!$D$37:$D$337, "n/a")</f>
        <v>n/a</v>
      </c>
      <c r="Q23" s="52">
        <f t="shared" si="2"/>
        <v>0</v>
      </c>
      <c r="R23" s="31"/>
      <c r="S23" s="46"/>
      <c r="T23" s="31" t="str">
        <f>_xlfn.XLOOKUP(S23,'Feebate Table &amp; Graph'!$A$37:$A$337, 'Feebate Table &amp; Graph'!$B$37:$B$337, "n/a")</f>
        <v>n/a</v>
      </c>
      <c r="U23" s="31" t="str">
        <f>_xlfn.XLOOKUP(S23,'Feebate Table &amp; Graph'!$A$37:$A$337, 'Feebate Table &amp; Graph'!$D$37:$D$337, "n/a")</f>
        <v>n/a</v>
      </c>
      <c r="V23" s="52">
        <f t="shared" si="3"/>
        <v>0</v>
      </c>
    </row>
    <row r="24" spans="1:23">
      <c r="A24" s="56">
        <v>18</v>
      </c>
      <c r="B24" s="40" t="s">
        <v>43</v>
      </c>
      <c r="C24" s="21">
        <v>416</v>
      </c>
      <c r="D24" s="45">
        <v>222</v>
      </c>
      <c r="E24" s="60">
        <f>_xlfn.XLOOKUP(D24,'Feebate Table &amp; Graph'!$A$37:$A$337, 'Feebate Table &amp; Graph'!$B$37:$B$337, "n/a")</f>
        <v>2070</v>
      </c>
      <c r="F24" s="60">
        <f>_xlfn.XLOOKUP(D24,'Feebate Table &amp; Graph'!$A$37:$A$337, 'Feebate Table &amp; Graph'!$D$37:$D$337, "n/a")</f>
        <v>4714.9999999999991</v>
      </c>
      <c r="G24" s="52">
        <f t="shared" si="0"/>
        <v>2644.9999999999991</v>
      </c>
      <c r="I24" s="45">
        <v>144</v>
      </c>
      <c r="J24" s="31">
        <f>_xlfn.XLOOKUP(I24,'Feebate Table &amp; Graph'!$A$37:$A$337, 'Feebate Table &amp; Graph'!$B$37:$B$337, "n/a")</f>
        <v>-1201.5517241379318</v>
      </c>
      <c r="K24" s="31">
        <f>_xlfn.XLOOKUP(I24,'Feebate Table &amp; Graph'!$A$37:$A$337, 'Feebate Table &amp; Graph'!$D$37:$D$337, "n/a")</f>
        <v>0</v>
      </c>
      <c r="L24" s="52">
        <f t="shared" si="1"/>
        <v>1201.5517241379318</v>
      </c>
      <c r="N24" s="45"/>
      <c r="O24" s="31" t="str">
        <f>_xlfn.XLOOKUP(N24,'Feebate Table &amp; Graph'!$A$37:$A$337, 'Feebate Table &amp; Graph'!$B$37:$B$337, "n/a")</f>
        <v>n/a</v>
      </c>
      <c r="P24" s="31" t="str">
        <f>_xlfn.XLOOKUP(N24,'Feebate Table &amp; Graph'!$A$37:$A$337, 'Feebate Table &amp; Graph'!$D$37:$D$337, "n/a")</f>
        <v>n/a</v>
      </c>
      <c r="Q24" s="52">
        <f t="shared" si="2"/>
        <v>0</v>
      </c>
      <c r="R24" s="31"/>
      <c r="S24" s="46"/>
      <c r="T24" s="31" t="str">
        <f>_xlfn.XLOOKUP(S24,'Feebate Table &amp; Graph'!$A$37:$A$337, 'Feebate Table &amp; Graph'!$B$37:$B$337, "n/a")</f>
        <v>n/a</v>
      </c>
      <c r="U24" s="31" t="str">
        <f>_xlfn.XLOOKUP(S24,'Feebate Table &amp; Graph'!$A$37:$A$337, 'Feebate Table &amp; Graph'!$D$37:$D$337, "n/a")</f>
        <v>n/a</v>
      </c>
      <c r="V24" s="52">
        <f t="shared" si="3"/>
        <v>0</v>
      </c>
    </row>
    <row r="25" spans="1:23">
      <c r="A25" s="56">
        <v>19</v>
      </c>
      <c r="B25" s="33" t="s">
        <v>44</v>
      </c>
      <c r="C25" s="21">
        <v>406</v>
      </c>
      <c r="D25" s="45"/>
      <c r="E25" s="60" t="str">
        <f>_xlfn.XLOOKUP(D25,'Feebate Table &amp; Graph'!$A$37:$A$337, 'Feebate Table &amp; Graph'!$B$37:$B$337, "n/a")</f>
        <v>n/a</v>
      </c>
      <c r="F25" s="60" t="str">
        <f>_xlfn.XLOOKUP(D25,'Feebate Table &amp; Graph'!$A$37:$A$337, 'Feebate Table &amp; Graph'!$D$37:$D$337, "n/a")</f>
        <v>n/a</v>
      </c>
      <c r="G25" s="52">
        <f t="shared" si="0"/>
        <v>0</v>
      </c>
      <c r="I25" s="45">
        <v>101</v>
      </c>
      <c r="J25" s="31">
        <f>_xlfn.XLOOKUP(I25,'Feebate Table &amp; Graph'!$A$37:$A$337, 'Feebate Table &amp; Graph'!$B$37:$B$337, "n/a")</f>
        <v>-3418.275862068966</v>
      </c>
      <c r="K25" s="31">
        <f>_xlfn.XLOOKUP(I25,'Feebate Table &amp; Graph'!$A$37:$A$337, 'Feebate Table &amp; Graph'!$D$37:$D$337, "n/a")</f>
        <v>0</v>
      </c>
      <c r="L25" s="52">
        <f t="shared" si="1"/>
        <v>3418.275862068966</v>
      </c>
      <c r="N25" s="45">
        <v>19</v>
      </c>
      <c r="O25" s="31">
        <f>_xlfn.XLOOKUP(N25,'Feebate Table &amp; Graph'!$A$37:$A$337, 'Feebate Table &amp; Graph'!$B$37:$B$337, "n/a")</f>
        <v>-5750</v>
      </c>
      <c r="P25" s="31">
        <f>_xlfn.XLOOKUP(N25,'Feebate Table &amp; Graph'!$A$37:$A$337, 'Feebate Table &amp; Graph'!$D$37:$D$337, "n/a")</f>
        <v>-4024.9999999999995</v>
      </c>
      <c r="Q25" s="52">
        <f t="shared" si="2"/>
        <v>1725.0000000000005</v>
      </c>
      <c r="R25" s="31"/>
      <c r="S25" s="46">
        <v>0</v>
      </c>
      <c r="T25" s="31">
        <f>_xlfn.XLOOKUP(S25,'Feebate Table &amp; Graph'!$A$37:$A$337, 'Feebate Table &amp; Graph'!$B$37:$B$337, "n/a")</f>
        <v>-8625</v>
      </c>
      <c r="U25" s="31">
        <f>_xlfn.XLOOKUP(S25,'Feebate Table &amp; Graph'!$A$37:$A$337, 'Feebate Table &amp; Graph'!$D$37:$D$337, "n/a")</f>
        <v>-7014.9999999999991</v>
      </c>
      <c r="V25" s="52">
        <f t="shared" si="3"/>
        <v>1610.0000000000009</v>
      </c>
    </row>
    <row r="26" spans="1:23">
      <c r="A26" s="56">
        <v>20</v>
      </c>
      <c r="B26" s="39" t="s">
        <v>45</v>
      </c>
      <c r="C26" s="21">
        <v>403</v>
      </c>
      <c r="D26" s="45">
        <v>243</v>
      </c>
      <c r="E26" s="60">
        <f>_xlfn.XLOOKUP(D26,'Feebate Table &amp; Graph'!$A$37:$A$337, 'Feebate Table &amp; Graph'!$B$37:$B$337, "n/a")</f>
        <v>3277.4999999999995</v>
      </c>
      <c r="F26" s="60">
        <f>_xlfn.XLOOKUP(D26,'Feebate Table &amp; Graph'!$A$37:$A$337, 'Feebate Table &amp; Graph'!$D$37:$D$337, "n/a")</f>
        <v>5922.4999999999991</v>
      </c>
      <c r="G26" s="52">
        <f t="shared" si="0"/>
        <v>2644.9999999999995</v>
      </c>
      <c r="I26" s="45"/>
      <c r="J26" s="31" t="str">
        <f>_xlfn.XLOOKUP(I26,'Feebate Table &amp; Graph'!$A$37:$A$337, 'Feebate Table &amp; Graph'!$B$37:$B$337, "n/a")</f>
        <v>n/a</v>
      </c>
      <c r="K26" s="31" t="str">
        <f>_xlfn.XLOOKUP(I26,'Feebate Table &amp; Graph'!$A$37:$A$337, 'Feebate Table &amp; Graph'!$D$37:$D$337, "n/a")</f>
        <v>n/a</v>
      </c>
      <c r="L26" s="52">
        <f t="shared" si="1"/>
        <v>0</v>
      </c>
      <c r="N26" s="45"/>
      <c r="O26" s="31" t="str">
        <f>_xlfn.XLOOKUP(N26,'Feebate Table &amp; Graph'!$A$37:$A$337, 'Feebate Table &amp; Graph'!$B$37:$B$337, "n/a")</f>
        <v>n/a</v>
      </c>
      <c r="P26" s="31" t="str">
        <f>_xlfn.XLOOKUP(N26,'Feebate Table &amp; Graph'!$A$37:$A$337, 'Feebate Table &amp; Graph'!$D$37:$D$337, "n/a")</f>
        <v>n/a</v>
      </c>
      <c r="Q26" s="52">
        <f t="shared" si="2"/>
        <v>0</v>
      </c>
      <c r="R26" s="31"/>
      <c r="S26" s="46"/>
      <c r="T26" s="31" t="str">
        <f>_xlfn.XLOOKUP(S26,'Feebate Table &amp; Graph'!$A$37:$A$337, 'Feebate Table &amp; Graph'!$B$37:$B$337, "n/a")</f>
        <v>n/a</v>
      </c>
      <c r="U26" s="31" t="str">
        <f>_xlfn.XLOOKUP(S26,'Feebate Table &amp; Graph'!$A$37:$A$337, 'Feebate Table &amp; Graph'!$D$37:$D$337, "n/a")</f>
        <v>n/a</v>
      </c>
      <c r="V26" s="52">
        <f t="shared" si="3"/>
        <v>0</v>
      </c>
    </row>
    <row r="27" spans="1:23">
      <c r="B27" s="39"/>
      <c r="D27" s="41"/>
      <c r="E27" s="31"/>
      <c r="F27" s="31"/>
      <c r="G27" s="31"/>
      <c r="I27" s="5"/>
      <c r="J27" s="31"/>
      <c r="K27" s="31"/>
      <c r="L27" s="31"/>
      <c r="N27" s="5"/>
      <c r="O27" s="31"/>
      <c r="P27" s="31"/>
      <c r="Q27" s="31"/>
      <c r="R27" s="31"/>
      <c r="S27" s="5"/>
      <c r="T27" s="31"/>
      <c r="U27" s="31"/>
      <c r="V27" s="31"/>
    </row>
    <row r="28" spans="1:23">
      <c r="D28" s="42"/>
      <c r="E28" s="31"/>
      <c r="F28" s="31"/>
      <c r="G28" s="31"/>
    </row>
    <row r="29" spans="1:23" s="35" customFormat="1">
      <c r="A29" s="34" t="s">
        <v>46</v>
      </c>
      <c r="C29" s="35" t="s">
        <v>47</v>
      </c>
      <c r="D29" s="43" t="s">
        <v>18</v>
      </c>
      <c r="H29" s="36"/>
      <c r="I29" s="34" t="s">
        <v>19</v>
      </c>
      <c r="N29" s="34" t="s">
        <v>20</v>
      </c>
      <c r="S29" s="34" t="s">
        <v>21</v>
      </c>
      <c r="W29" s="38" t="s">
        <v>48</v>
      </c>
    </row>
    <row r="30" spans="1:23" ht="16.5">
      <c r="A30" s="1" t="s">
        <v>73</v>
      </c>
      <c r="B30" s="1" t="s">
        <v>22</v>
      </c>
      <c r="C30" s="1" t="s">
        <v>23</v>
      </c>
      <c r="D30" s="44" t="s">
        <v>24</v>
      </c>
      <c r="E30" s="32" t="s">
        <v>25</v>
      </c>
      <c r="F30" s="32" t="s">
        <v>70</v>
      </c>
      <c r="G30" s="32" t="s">
        <v>71</v>
      </c>
      <c r="I30" s="44" t="s">
        <v>24</v>
      </c>
      <c r="J30" s="32" t="s">
        <v>25</v>
      </c>
      <c r="K30" s="32" t="s">
        <v>70</v>
      </c>
      <c r="L30" s="32" t="s">
        <v>71</v>
      </c>
      <c r="N30" s="44" t="s">
        <v>24</v>
      </c>
      <c r="O30" s="32" t="s">
        <v>25</v>
      </c>
      <c r="P30" s="32" t="s">
        <v>70</v>
      </c>
      <c r="Q30" s="32" t="s">
        <v>71</v>
      </c>
      <c r="R30" s="32"/>
      <c r="S30" s="44" t="s">
        <v>24</v>
      </c>
      <c r="T30" s="32" t="s">
        <v>25</v>
      </c>
      <c r="U30" s="32" t="s">
        <v>70</v>
      </c>
      <c r="V30" s="32" t="s">
        <v>71</v>
      </c>
    </row>
    <row r="31" spans="1:23">
      <c r="A31" s="55">
        <v>1</v>
      </c>
      <c r="B31" s="33" t="s">
        <v>49</v>
      </c>
      <c r="C31" s="1">
        <v>3360</v>
      </c>
      <c r="D31" s="45"/>
      <c r="E31" s="31" t="str">
        <f>_xlfn.XLOOKUP(D31,'Feebate Table &amp; Graph'!$A$37:$A$337, 'Feebate Table &amp; Graph'!$C$37:$C$337, "n/a")</f>
        <v>n/a</v>
      </c>
      <c r="F31" s="31" t="str">
        <f>_xlfn.XLOOKUP(D31,'Feebate Table &amp; Graph'!$A$37:$A$337, 'Feebate Table &amp; Graph'!$E$37:$E$337, "n/a")</f>
        <v>n/a</v>
      </c>
      <c r="G31" s="52">
        <f>IF(F31="n/a",0,F31-E31)</f>
        <v>0</v>
      </c>
      <c r="I31" s="45">
        <v>89</v>
      </c>
      <c r="J31" s="31">
        <f>_xlfn.XLOOKUP(I31,'Feebate Table &amp; Graph'!$A$37:$A$337, 'Feebate Table &amp; Graph'!$C$37:$C$337, "n/a")</f>
        <v>-1614.7586206896551</v>
      </c>
      <c r="K31" s="31">
        <f>_xlfn.XLOOKUP(I31,'Feebate Table &amp; Graph'!$A$37:$A$337, 'Feebate Table &amp; Graph'!$E$37:$E$337, "n/a")</f>
        <v>-1178.7499999999998</v>
      </c>
      <c r="L31" s="52">
        <f>IF(K31="n/a",0,K31-J31)</f>
        <v>436.00862068965534</v>
      </c>
      <c r="N31" s="45"/>
      <c r="O31" s="31" t="str">
        <f>_xlfn.XLOOKUP(N31,'Feebate Table &amp; Graph'!$A$37:$A$337, 'Feebate Table &amp; Graph'!$C$37:$C$337, "n/a")</f>
        <v>n/a</v>
      </c>
      <c r="P31" s="31" t="str">
        <f>_xlfn.XLOOKUP(N31,'Feebate Table &amp; Graph'!$A$37:$A$337, 'Feebate Table &amp; Graph'!$E$37:$E$337, "n/a")</f>
        <v>n/a</v>
      </c>
      <c r="Q31" s="52">
        <f>IF(P31="n/a",0,P31-O31)</f>
        <v>0</v>
      </c>
      <c r="R31" s="31"/>
      <c r="S31" s="46"/>
      <c r="T31" s="31" t="str">
        <f>_xlfn.XLOOKUP(S31,'Feebate Table &amp; Graph'!$A$37:$A$337, 'Feebate Table &amp; Graph'!$C$37:$C$337, "n/a")</f>
        <v>n/a</v>
      </c>
      <c r="U31" s="31" t="str">
        <f>_xlfn.XLOOKUP(S31,'Feebate Table &amp; Graph'!$A$37:$A$337, 'Feebate Table &amp; Graph'!$E$37:$E$337, "n/a")</f>
        <v>n/a</v>
      </c>
      <c r="V31" s="52">
        <f>IF(U31="n/a",0,U31-T31)</f>
        <v>0</v>
      </c>
    </row>
    <row r="32" spans="1:23">
      <c r="A32" s="55">
        <v>2</v>
      </c>
      <c r="B32" s="33" t="s">
        <v>50</v>
      </c>
      <c r="C32" s="1">
        <v>1917</v>
      </c>
      <c r="D32" s="45"/>
      <c r="E32" s="31" t="str">
        <f>_xlfn.XLOOKUP(D32,'Feebate Table &amp; Graph'!$A$37:$A$337, 'Feebate Table &amp; Graph'!$C$37:$C$337, "n/a")</f>
        <v>n/a</v>
      </c>
      <c r="F32" s="31" t="str">
        <f>_xlfn.XLOOKUP(D32,'Feebate Table &amp; Graph'!$A$37:$A$337, 'Feebate Table &amp; Graph'!$E$37:$E$337, "n/a")</f>
        <v>n/a</v>
      </c>
      <c r="G32" s="52">
        <f t="shared" ref="G32:G50" si="4">IF(F32="n/a",0,F32-E32)</f>
        <v>0</v>
      </c>
      <c r="I32" s="45">
        <v>99</v>
      </c>
      <c r="J32" s="31">
        <f>_xlfn.XLOOKUP(I32,'Feebate Table &amp; Graph'!$A$37:$A$337, 'Feebate Table &amp; Graph'!$C$37:$C$337, "n/a")</f>
        <v>-1408.5517241379312</v>
      </c>
      <c r="K32" s="31">
        <f>_xlfn.XLOOKUP(I32,'Feebate Table &amp; Graph'!$A$37:$A$337, 'Feebate Table &amp; Graph'!$E$37:$E$337, "n/a")</f>
        <v>-891.24999999999989</v>
      </c>
      <c r="L32" s="52">
        <f t="shared" ref="L32:L50" si="5">IF(K32="n/a",0,K32-J32)</f>
        <v>517.30172413793127</v>
      </c>
      <c r="N32" s="45">
        <v>68</v>
      </c>
      <c r="O32" s="31">
        <f>_xlfn.XLOOKUP(N32,'Feebate Table &amp; Graph'!$A$37:$A$337, 'Feebate Table &amp; Graph'!$C$37:$C$337, "n/a")</f>
        <v>-2047.7931034482758</v>
      </c>
      <c r="P32" s="31">
        <f>_xlfn.XLOOKUP(N32,'Feebate Table &amp; Graph'!$A$37:$A$337, 'Feebate Table &amp; Graph'!$E$37:$E$337, "n/a")</f>
        <v>-1782.4999999999998</v>
      </c>
      <c r="Q32" s="52">
        <f t="shared" ref="Q32:Q50" si="6">IF(P32="n/a",0,P32-O32)</f>
        <v>265.29310344827604</v>
      </c>
      <c r="R32" s="31"/>
      <c r="S32" s="46"/>
      <c r="T32" s="31" t="str">
        <f>_xlfn.XLOOKUP(S32,'Feebate Table &amp; Graph'!$A$37:$A$337, 'Feebate Table &amp; Graph'!$C$37:$C$337, "n/a")</f>
        <v>n/a</v>
      </c>
      <c r="U32" s="31" t="str">
        <f>_xlfn.XLOOKUP(S32,'Feebate Table &amp; Graph'!$A$37:$A$337, 'Feebate Table &amp; Graph'!$E$37:$E$337, "n/a")</f>
        <v>n/a</v>
      </c>
      <c r="V32" s="52">
        <f t="shared" ref="V32:V50" si="7">IF(U32="n/a",0,U32-T32)</f>
        <v>0</v>
      </c>
    </row>
    <row r="33" spans="1:23">
      <c r="A33" s="55">
        <v>3</v>
      </c>
      <c r="B33" s="33" t="s">
        <v>51</v>
      </c>
      <c r="C33" s="1">
        <v>1238</v>
      </c>
      <c r="D33" s="45">
        <v>167</v>
      </c>
      <c r="E33" s="31">
        <f>_xlfn.XLOOKUP(D33,'Feebate Table &amp; Graph'!$A$37:$A$337, 'Feebate Table &amp; Graph'!$C$37:$C$337, "n/a")</f>
        <v>0</v>
      </c>
      <c r="F33" s="31">
        <f>_xlfn.XLOOKUP(D33,'Feebate Table &amp; Graph'!$A$37:$A$337, 'Feebate Table &amp; Graph'!$E$37:$E$337, "n/a")</f>
        <v>776.25</v>
      </c>
      <c r="G33" s="52">
        <f t="shared" si="4"/>
        <v>776.25</v>
      </c>
      <c r="I33" s="45">
        <v>99</v>
      </c>
      <c r="J33" s="31">
        <f>_xlfn.XLOOKUP(I33,'Feebate Table &amp; Graph'!$A$37:$A$337, 'Feebate Table &amp; Graph'!$C$37:$C$337, "n/a")</f>
        <v>-1408.5517241379312</v>
      </c>
      <c r="K33" s="31">
        <f>_xlfn.XLOOKUP(I33,'Feebate Table &amp; Graph'!$A$37:$A$337, 'Feebate Table &amp; Graph'!$E$37:$E$337, "n/a")</f>
        <v>-891.24999999999989</v>
      </c>
      <c r="L33" s="52">
        <f t="shared" si="5"/>
        <v>517.30172413793127</v>
      </c>
      <c r="N33" s="45"/>
      <c r="O33" s="31" t="str">
        <f>_xlfn.XLOOKUP(N33,'Feebate Table &amp; Graph'!$A$37:$A$337, 'Feebate Table &amp; Graph'!$C$37:$C$337, "n/a")</f>
        <v>n/a</v>
      </c>
      <c r="P33" s="31" t="str">
        <f>_xlfn.XLOOKUP(N33,'Feebate Table &amp; Graph'!$A$37:$A$337, 'Feebate Table &amp; Graph'!$E$37:$E$337, "n/a")</f>
        <v>n/a</v>
      </c>
      <c r="Q33" s="52">
        <f t="shared" si="6"/>
        <v>0</v>
      </c>
      <c r="R33" s="31"/>
      <c r="S33" s="46"/>
      <c r="T33" s="31" t="str">
        <f>_xlfn.XLOOKUP(S33,'Feebate Table &amp; Graph'!$A$37:$A$337, 'Feebate Table &amp; Graph'!$C$37:$C$337, "n/a")</f>
        <v>n/a</v>
      </c>
      <c r="U33" s="31" t="str">
        <f>_xlfn.XLOOKUP(S33,'Feebate Table &amp; Graph'!$A$37:$A$337, 'Feebate Table &amp; Graph'!$E$37:$E$337, "n/a")</f>
        <v>n/a</v>
      </c>
      <c r="V33" s="52">
        <f t="shared" si="7"/>
        <v>0</v>
      </c>
    </row>
    <row r="34" spans="1:23">
      <c r="A34" s="55">
        <v>4</v>
      </c>
      <c r="B34" s="1" t="s">
        <v>52</v>
      </c>
      <c r="C34" s="1">
        <v>749</v>
      </c>
      <c r="D34" s="45">
        <v>118</v>
      </c>
      <c r="E34" s="31">
        <f>_xlfn.XLOOKUP(D34,'Feebate Table &amp; Graph'!$A$37:$A$337, 'Feebate Table &amp; Graph'!$C$37:$C$337, "n/a")</f>
        <v>-1016.7586206896553</v>
      </c>
      <c r="F34" s="31">
        <f>_xlfn.XLOOKUP(D34,'Feebate Table &amp; Graph'!$A$37:$A$337, 'Feebate Table &amp; Graph'!$E$37:$E$337, "n/a")</f>
        <v>0</v>
      </c>
      <c r="G34" s="52">
        <f t="shared" si="4"/>
        <v>1016.7586206896553</v>
      </c>
      <c r="I34" s="45"/>
      <c r="J34" s="31" t="str">
        <f>_xlfn.XLOOKUP(I34,'Feebate Table &amp; Graph'!$A$37:$A$337, 'Feebate Table &amp; Graph'!$C$37:$C$337, "n/a")</f>
        <v>n/a</v>
      </c>
      <c r="K34" s="31" t="str">
        <f>_xlfn.XLOOKUP(I34,'Feebate Table &amp; Graph'!$A$37:$A$337, 'Feebate Table &amp; Graph'!$E$37:$E$337, "n/a")</f>
        <v>n/a</v>
      </c>
      <c r="L34" s="52">
        <f t="shared" si="5"/>
        <v>0</v>
      </c>
      <c r="N34" s="45"/>
      <c r="O34" s="31" t="str">
        <f>_xlfn.XLOOKUP(N34,'Feebate Table &amp; Graph'!$A$37:$A$337, 'Feebate Table &amp; Graph'!$C$37:$C$337, "n/a")</f>
        <v>n/a</v>
      </c>
      <c r="P34" s="31" t="str">
        <f>_xlfn.XLOOKUP(N34,'Feebate Table &amp; Graph'!$A$37:$A$337, 'Feebate Table &amp; Graph'!$E$37:$E$337, "n/a")</f>
        <v>n/a</v>
      </c>
      <c r="Q34" s="52">
        <f t="shared" si="6"/>
        <v>0</v>
      </c>
      <c r="R34" s="31"/>
      <c r="S34" s="46"/>
      <c r="T34" s="31" t="str">
        <f>_xlfn.XLOOKUP(S34,'Feebate Table &amp; Graph'!$A$37:$A$337, 'Feebate Table &amp; Graph'!$C$37:$C$337, "n/a")</f>
        <v>n/a</v>
      </c>
      <c r="U34" s="31" t="str">
        <f>_xlfn.XLOOKUP(S34,'Feebate Table &amp; Graph'!$A$37:$A$337, 'Feebate Table &amp; Graph'!$E$37:$E$337, "n/a")</f>
        <v>n/a</v>
      </c>
      <c r="V34" s="52">
        <f t="shared" si="7"/>
        <v>0</v>
      </c>
    </row>
    <row r="35" spans="1:23">
      <c r="A35" s="55">
        <v>5</v>
      </c>
      <c r="B35" s="33" t="s">
        <v>36</v>
      </c>
      <c r="C35" s="1">
        <v>725</v>
      </c>
      <c r="D35" s="45">
        <v>139</v>
      </c>
      <c r="E35" s="31">
        <f>_xlfn.XLOOKUP(D35,'Feebate Table &amp; Graph'!$A$37:$A$337, 'Feebate Table &amp; Graph'!$C$37:$C$337, "n/a")</f>
        <v>-583.72413793103476</v>
      </c>
      <c r="F35" s="31">
        <f>_xlfn.XLOOKUP(D35,'Feebate Table &amp; Graph'!$A$37:$A$337, 'Feebate Table &amp; Graph'!$E$37:$E$337, "n/a")</f>
        <v>0</v>
      </c>
      <c r="G35" s="52">
        <f t="shared" si="4"/>
        <v>583.72413793103476</v>
      </c>
      <c r="I35" s="45">
        <v>91</v>
      </c>
      <c r="J35" s="31">
        <f>_xlfn.XLOOKUP(I35,'Feebate Table &amp; Graph'!$A$37:$A$337, 'Feebate Table &amp; Graph'!$C$37:$C$337, "n/a")</f>
        <v>-1573.5172413793105</v>
      </c>
      <c r="K35" s="31">
        <f>_xlfn.XLOOKUP(I35,'Feebate Table &amp; Graph'!$A$37:$A$337, 'Feebate Table &amp; Graph'!$E$37:$E$337, "n/a")</f>
        <v>-1121.2499999999998</v>
      </c>
      <c r="L35" s="52">
        <f t="shared" si="5"/>
        <v>452.26724137931069</v>
      </c>
      <c r="N35" s="45"/>
      <c r="O35" s="31" t="str">
        <f>_xlfn.XLOOKUP(N35,'Feebate Table &amp; Graph'!$A$37:$A$337, 'Feebate Table &amp; Graph'!$C$37:$C$337, "n/a")</f>
        <v>n/a</v>
      </c>
      <c r="P35" s="31" t="str">
        <f>_xlfn.XLOOKUP(N35,'Feebate Table &amp; Graph'!$A$37:$A$337, 'Feebate Table &amp; Graph'!$E$37:$E$337, "n/a")</f>
        <v>n/a</v>
      </c>
      <c r="Q35" s="52">
        <f t="shared" si="6"/>
        <v>0</v>
      </c>
      <c r="R35" s="31"/>
      <c r="S35" s="46"/>
      <c r="T35" s="31" t="str">
        <f>_xlfn.XLOOKUP(S35,'Feebate Table &amp; Graph'!$A$37:$A$337, 'Feebate Table &amp; Graph'!$C$37:$C$337, "n/a")</f>
        <v>n/a</v>
      </c>
      <c r="U35" s="31" t="str">
        <f>_xlfn.XLOOKUP(S35,'Feebate Table &amp; Graph'!$A$37:$A$337, 'Feebate Table &amp; Graph'!$E$37:$E$337, "n/a")</f>
        <v>n/a</v>
      </c>
      <c r="V35" s="52">
        <f t="shared" si="7"/>
        <v>0</v>
      </c>
    </row>
    <row r="36" spans="1:23">
      <c r="A36" s="55">
        <v>6</v>
      </c>
      <c r="B36" s="1" t="s">
        <v>53</v>
      </c>
      <c r="C36" s="1">
        <v>661</v>
      </c>
      <c r="D36" s="45">
        <v>128</v>
      </c>
      <c r="E36" s="31">
        <f>_xlfn.XLOOKUP(D36,'Feebate Table &amp; Graph'!$A$37:$A$337, 'Feebate Table &amp; Graph'!$C$37:$C$337, "n/a")</f>
        <v>-810.55172413793127</v>
      </c>
      <c r="F36" s="31">
        <f>_xlfn.XLOOKUP(D36,'Feebate Table &amp; Graph'!$A$37:$A$337, 'Feebate Table &amp; Graph'!$E$37:$E$337, "n/a")</f>
        <v>0</v>
      </c>
      <c r="G36" s="52">
        <f t="shared" si="4"/>
        <v>810.55172413793127</v>
      </c>
      <c r="I36" s="45">
        <v>105</v>
      </c>
      <c r="J36" s="31">
        <f>_xlfn.XLOOKUP(I36,'Feebate Table &amp; Graph'!$A$37:$A$337, 'Feebate Table &amp; Graph'!$C$37:$C$337, "n/a")</f>
        <v>-1284.8275862068967</v>
      </c>
      <c r="K36" s="31">
        <f>_xlfn.XLOOKUP(I36,'Feebate Table &amp; Graph'!$A$37:$A$337, 'Feebate Table &amp; Graph'!$E$37:$E$337, "n/a")</f>
        <v>0</v>
      </c>
      <c r="L36" s="52">
        <f t="shared" si="5"/>
        <v>1284.8275862068967</v>
      </c>
      <c r="N36" s="45"/>
      <c r="O36" s="31" t="str">
        <f>_xlfn.XLOOKUP(N36,'Feebate Table &amp; Graph'!$A$37:$A$337, 'Feebate Table &amp; Graph'!$C$37:$C$337, "n/a")</f>
        <v>n/a</v>
      </c>
      <c r="P36" s="31" t="str">
        <f>_xlfn.XLOOKUP(N36,'Feebate Table &amp; Graph'!$A$37:$A$337, 'Feebate Table &amp; Graph'!$E$37:$E$337, "n/a")</f>
        <v>n/a</v>
      </c>
      <c r="Q36" s="52">
        <f t="shared" si="6"/>
        <v>0</v>
      </c>
      <c r="R36" s="31"/>
      <c r="S36" s="46"/>
      <c r="T36" s="31" t="str">
        <f>_xlfn.XLOOKUP(S36,'Feebate Table &amp; Graph'!$A$37:$A$337, 'Feebate Table &amp; Graph'!$C$37:$C$337, "n/a")</f>
        <v>n/a</v>
      </c>
      <c r="U36" s="31" t="str">
        <f>_xlfn.XLOOKUP(S36,'Feebate Table &amp; Graph'!$A$37:$A$337, 'Feebate Table &amp; Graph'!$E$37:$E$337, "n/a")</f>
        <v>n/a</v>
      </c>
      <c r="V36" s="52">
        <f t="shared" si="7"/>
        <v>0</v>
      </c>
    </row>
    <row r="37" spans="1:23">
      <c r="A37" s="55">
        <v>7</v>
      </c>
      <c r="B37" s="33" t="s">
        <v>54</v>
      </c>
      <c r="C37" s="1">
        <v>635</v>
      </c>
      <c r="D37" s="45">
        <v>161</v>
      </c>
      <c r="E37" s="31">
        <f>_xlfn.XLOOKUP(D37,'Feebate Table &amp; Graph'!$A$37:$A$337, 'Feebate Table &amp; Graph'!$C$37:$C$337, "n/a")</f>
        <v>0</v>
      </c>
      <c r="F37" s="31">
        <f>_xlfn.XLOOKUP(D37,'Feebate Table &amp; Graph'!$A$37:$A$337, 'Feebate Table &amp; Graph'!$E$37:$E$337, "n/a")</f>
        <v>603.75</v>
      </c>
      <c r="G37" s="52">
        <f t="shared" si="4"/>
        <v>603.75</v>
      </c>
      <c r="I37" s="45"/>
      <c r="J37" s="31" t="str">
        <f>_xlfn.XLOOKUP(I37,'Feebate Table &amp; Graph'!$A$37:$A$337, 'Feebate Table &amp; Graph'!$C$37:$C$337, "n/a")</f>
        <v>n/a</v>
      </c>
      <c r="K37" s="31" t="str">
        <f>_xlfn.XLOOKUP(I37,'Feebate Table &amp; Graph'!$A$37:$A$337, 'Feebate Table &amp; Graph'!$E$37:$E$337, "n/a")</f>
        <v>n/a</v>
      </c>
      <c r="L37" s="52">
        <f t="shared" si="5"/>
        <v>0</v>
      </c>
      <c r="N37" s="45">
        <v>60</v>
      </c>
      <c r="O37" s="31">
        <f>_xlfn.XLOOKUP(N37,'Feebate Table &amp; Graph'!$A$37:$A$337, 'Feebate Table &amp; Graph'!$C$37:$C$337, "n/a")</f>
        <v>-2212.7586206896549</v>
      </c>
      <c r="P37" s="31">
        <f>_xlfn.XLOOKUP(N37,'Feebate Table &amp; Graph'!$A$37:$A$337, 'Feebate Table &amp; Graph'!$E$37:$E$337, "n/a")</f>
        <v>-2012.4999999999995</v>
      </c>
      <c r="Q37" s="52">
        <f t="shared" si="6"/>
        <v>200.25862068965534</v>
      </c>
      <c r="R37" s="31"/>
      <c r="S37" s="46">
        <v>0</v>
      </c>
      <c r="T37" s="31">
        <f>_xlfn.XLOOKUP(S37,'Feebate Table &amp; Graph'!$A$37:$A$337, 'Feebate Table &amp; Graph'!$C$37:$C$337, "n/a")</f>
        <v>-3449.9999999999995</v>
      </c>
      <c r="U37" s="31">
        <f>_xlfn.XLOOKUP(S37,'Feebate Table &amp; Graph'!$A$37:$A$337, 'Feebate Table &amp; Graph'!$E$37:$E$337, "n/a")</f>
        <v>-3507.4999999999995</v>
      </c>
      <c r="V37" s="52">
        <f t="shared" si="7"/>
        <v>-57.5</v>
      </c>
    </row>
    <row r="38" spans="1:23">
      <c r="A38" s="55">
        <v>8</v>
      </c>
      <c r="B38" s="33" t="s">
        <v>55</v>
      </c>
      <c r="C38" s="1">
        <v>634</v>
      </c>
      <c r="D38" s="45">
        <v>120</v>
      </c>
      <c r="E38" s="31">
        <f>_xlfn.XLOOKUP(D38,'Feebate Table &amp; Graph'!$A$37:$A$337, 'Feebate Table &amp; Graph'!$C$37:$C$337, "n/a")</f>
        <v>-975.51724137931058</v>
      </c>
      <c r="F38" s="31">
        <f>_xlfn.XLOOKUP(D38,'Feebate Table &amp; Graph'!$A$37:$A$337, 'Feebate Table &amp; Graph'!$E$37:$E$337, "n/a")</f>
        <v>0</v>
      </c>
      <c r="G38" s="52">
        <f t="shared" si="4"/>
        <v>975.51724137931058</v>
      </c>
      <c r="I38" s="45">
        <v>91</v>
      </c>
      <c r="J38" s="31">
        <f>_xlfn.XLOOKUP(I38,'Feebate Table &amp; Graph'!$A$37:$A$337, 'Feebate Table &amp; Graph'!$C$37:$C$337, "n/a")</f>
        <v>-1573.5172413793105</v>
      </c>
      <c r="K38" s="31">
        <f>_xlfn.XLOOKUP(I38,'Feebate Table &amp; Graph'!$A$37:$A$337, 'Feebate Table &amp; Graph'!$E$37:$E$337, "n/a")</f>
        <v>-1121.2499999999998</v>
      </c>
      <c r="L38" s="52">
        <f t="shared" si="5"/>
        <v>452.26724137931069</v>
      </c>
      <c r="N38" s="45"/>
      <c r="O38" s="31" t="str">
        <f>_xlfn.XLOOKUP(N38,'Feebate Table &amp; Graph'!$A$37:$A$337, 'Feebate Table &amp; Graph'!$C$37:$C$337, "n/a")</f>
        <v>n/a</v>
      </c>
      <c r="P38" s="31" t="str">
        <f>_xlfn.XLOOKUP(N38,'Feebate Table &amp; Graph'!$A$37:$A$337, 'Feebate Table &amp; Graph'!$E$37:$E$337, "n/a")</f>
        <v>n/a</v>
      </c>
      <c r="Q38" s="52">
        <f t="shared" si="6"/>
        <v>0</v>
      </c>
      <c r="R38" s="31"/>
      <c r="S38" s="46"/>
      <c r="T38" s="31" t="str">
        <f>_xlfn.XLOOKUP(S38,'Feebate Table &amp; Graph'!$A$37:$A$337, 'Feebate Table &amp; Graph'!$C$37:$C$337, "n/a")</f>
        <v>n/a</v>
      </c>
      <c r="U38" s="31" t="str">
        <f>_xlfn.XLOOKUP(S38,'Feebate Table &amp; Graph'!$A$37:$A$337, 'Feebate Table &amp; Graph'!$E$37:$E$337, "n/a")</f>
        <v>n/a</v>
      </c>
      <c r="V38" s="52">
        <f t="shared" si="7"/>
        <v>0</v>
      </c>
    </row>
    <row r="39" spans="1:23">
      <c r="A39" s="55">
        <v>9</v>
      </c>
      <c r="B39" s="1" t="s">
        <v>56</v>
      </c>
      <c r="C39" s="1">
        <v>552</v>
      </c>
      <c r="D39" s="45">
        <v>170</v>
      </c>
      <c r="E39" s="31">
        <f>_xlfn.XLOOKUP(D39,'Feebate Table &amp; Graph'!$A$37:$A$337, 'Feebate Table &amp; Graph'!$C$37:$C$337, "n/a")</f>
        <v>0</v>
      </c>
      <c r="F39" s="31">
        <f>_xlfn.XLOOKUP(D39,'Feebate Table &amp; Graph'!$A$37:$A$337, 'Feebate Table &amp; Graph'!$E$37:$E$337, "n/a")</f>
        <v>862.49999999999989</v>
      </c>
      <c r="G39" s="52">
        <f t="shared" si="4"/>
        <v>862.49999999999989</v>
      </c>
      <c r="I39" s="45">
        <v>137</v>
      </c>
      <c r="J39" s="31">
        <f>_xlfn.XLOOKUP(I39,'Feebate Table &amp; Graph'!$A$37:$A$337, 'Feebate Table &amp; Graph'!$C$37:$C$337, "n/a")</f>
        <v>-624.96551724137953</v>
      </c>
      <c r="K39" s="31">
        <f>_xlfn.XLOOKUP(I39,'Feebate Table &amp; Graph'!$A$37:$A$337, 'Feebate Table &amp; Graph'!$E$37:$E$337, "n/a")</f>
        <v>0</v>
      </c>
      <c r="L39" s="52">
        <f t="shared" si="5"/>
        <v>624.96551724137953</v>
      </c>
      <c r="N39" s="45"/>
      <c r="O39" s="31" t="str">
        <f>_xlfn.XLOOKUP(N39,'Feebate Table &amp; Graph'!$A$37:$A$337, 'Feebate Table &amp; Graph'!$C$37:$C$337, "n/a")</f>
        <v>n/a</v>
      </c>
      <c r="P39" s="31" t="str">
        <f>_xlfn.XLOOKUP(N39,'Feebate Table &amp; Graph'!$A$37:$A$337, 'Feebate Table &amp; Graph'!$E$37:$E$337, "n/a")</f>
        <v>n/a</v>
      </c>
      <c r="Q39" s="52">
        <f t="shared" si="6"/>
        <v>0</v>
      </c>
      <c r="R39" s="31"/>
      <c r="S39" s="46"/>
      <c r="T39" s="31" t="str">
        <f>_xlfn.XLOOKUP(S39,'Feebate Table &amp; Graph'!$A$37:$A$337, 'Feebate Table &amp; Graph'!$C$37:$C$337, "n/a")</f>
        <v>n/a</v>
      </c>
      <c r="U39" s="31" t="str">
        <f>_xlfn.XLOOKUP(S39,'Feebate Table &amp; Graph'!$A$37:$A$337, 'Feebate Table &amp; Graph'!$E$37:$E$337, "n/a")</f>
        <v>n/a</v>
      </c>
      <c r="V39" s="52">
        <f t="shared" si="7"/>
        <v>0</v>
      </c>
    </row>
    <row r="40" spans="1:23">
      <c r="A40" s="55">
        <v>10</v>
      </c>
      <c r="B40" s="33" t="s">
        <v>57</v>
      </c>
      <c r="C40" s="1">
        <v>517</v>
      </c>
      <c r="D40" s="45"/>
      <c r="E40" s="31" t="str">
        <f>_xlfn.XLOOKUP(D40,'Feebate Table &amp; Graph'!$A$37:$A$337, 'Feebate Table &amp; Graph'!$C$37:$C$337, "n/a")</f>
        <v>n/a</v>
      </c>
      <c r="F40" s="31" t="str">
        <f>_xlfn.XLOOKUP(D40,'Feebate Table &amp; Graph'!$A$37:$A$337, 'Feebate Table &amp; Graph'!$E$37:$E$337, "n/a")</f>
        <v>n/a</v>
      </c>
      <c r="G40" s="52">
        <f t="shared" si="4"/>
        <v>0</v>
      </c>
      <c r="I40" s="45"/>
      <c r="J40" s="31" t="str">
        <f>_xlfn.XLOOKUP(I40,'Feebate Table &amp; Graph'!$A$37:$A$337, 'Feebate Table &amp; Graph'!$C$37:$C$337, "n/a")</f>
        <v>n/a</v>
      </c>
      <c r="K40" s="31" t="str">
        <f>_xlfn.XLOOKUP(I40,'Feebate Table &amp; Graph'!$A$37:$A$337, 'Feebate Table &amp; Graph'!$E$37:$E$337, "n/a")</f>
        <v>n/a</v>
      </c>
      <c r="L40" s="52">
        <f t="shared" si="5"/>
        <v>0</v>
      </c>
      <c r="N40" s="45"/>
      <c r="O40" s="31" t="str">
        <f>_xlfn.XLOOKUP(N40,'Feebate Table &amp; Graph'!$A$37:$A$337, 'Feebate Table &amp; Graph'!$C$37:$C$337, "n/a")</f>
        <v>n/a</v>
      </c>
      <c r="P40" s="31" t="str">
        <f>_xlfn.XLOOKUP(N40,'Feebate Table &amp; Graph'!$A$37:$A$337, 'Feebate Table &amp; Graph'!$E$37:$E$337, "n/a")</f>
        <v>n/a</v>
      </c>
      <c r="Q40" s="52">
        <f t="shared" si="6"/>
        <v>0</v>
      </c>
      <c r="R40" s="31"/>
      <c r="S40" s="46">
        <v>0</v>
      </c>
      <c r="T40" s="31">
        <f>_xlfn.XLOOKUP(S40,'Feebate Table &amp; Graph'!$A$37:$A$337, 'Feebate Table &amp; Graph'!$C$37:$C$337, "n/a")</f>
        <v>-3449.9999999999995</v>
      </c>
      <c r="U40" s="31">
        <f>_xlfn.XLOOKUP(S40,'Feebate Table &amp; Graph'!$A$37:$A$337, 'Feebate Table &amp; Graph'!$E$37:$E$337, "n/a")</f>
        <v>-3507.4999999999995</v>
      </c>
      <c r="V40" s="52">
        <f t="shared" si="7"/>
        <v>-57.5</v>
      </c>
    </row>
    <row r="41" spans="1:23">
      <c r="A41" s="55">
        <v>11</v>
      </c>
      <c r="B41" s="39" t="s">
        <v>58</v>
      </c>
      <c r="C41" s="1">
        <v>506</v>
      </c>
      <c r="D41" s="45">
        <v>170</v>
      </c>
      <c r="E41" s="31">
        <f>_xlfn.XLOOKUP(D41,'Feebate Table &amp; Graph'!$A$37:$A$337, 'Feebate Table &amp; Graph'!$C$37:$C$337, "n/a")</f>
        <v>0</v>
      </c>
      <c r="F41" s="31">
        <f>_xlfn.XLOOKUP(D41,'Feebate Table &amp; Graph'!$A$37:$A$337, 'Feebate Table &amp; Graph'!$E$37:$E$337, "n/a")</f>
        <v>862.49999999999989</v>
      </c>
      <c r="G41" s="52">
        <f t="shared" si="4"/>
        <v>862.49999999999989</v>
      </c>
      <c r="I41" s="45"/>
      <c r="J41" s="31" t="str">
        <f>_xlfn.XLOOKUP(I41,'Feebate Table &amp; Graph'!$A$37:$A$337, 'Feebate Table &amp; Graph'!$C$37:$C$337, "n/a")</f>
        <v>n/a</v>
      </c>
      <c r="K41" s="31" t="str">
        <f>_xlfn.XLOOKUP(I41,'Feebate Table &amp; Graph'!$A$37:$A$337, 'Feebate Table &amp; Graph'!$E$37:$E$337, "n/a")</f>
        <v>n/a</v>
      </c>
      <c r="L41" s="52">
        <f t="shared" si="5"/>
        <v>0</v>
      </c>
      <c r="N41" s="45"/>
      <c r="O41" s="31" t="str">
        <f>_xlfn.XLOOKUP(N41,'Feebate Table &amp; Graph'!$A$37:$A$337, 'Feebate Table &amp; Graph'!$C$37:$C$337, "n/a")</f>
        <v>n/a</v>
      </c>
      <c r="P41" s="31" t="str">
        <f>_xlfn.XLOOKUP(N41,'Feebate Table &amp; Graph'!$A$37:$A$337, 'Feebate Table &amp; Graph'!$E$37:$E$337, "n/a")</f>
        <v>n/a</v>
      </c>
      <c r="Q41" s="52">
        <f t="shared" si="6"/>
        <v>0</v>
      </c>
      <c r="R41" s="31"/>
      <c r="S41" s="46"/>
      <c r="T41" s="31" t="str">
        <f>_xlfn.XLOOKUP(S41,'Feebate Table &amp; Graph'!$A$37:$A$337, 'Feebate Table &amp; Graph'!$C$37:$C$337, "n/a")</f>
        <v>n/a</v>
      </c>
      <c r="U41" s="31" t="str">
        <f>_xlfn.XLOOKUP(S41,'Feebate Table &amp; Graph'!$A$37:$A$337, 'Feebate Table &amp; Graph'!$E$37:$E$337, "n/a")</f>
        <v>n/a</v>
      </c>
      <c r="V41" s="52">
        <f t="shared" si="7"/>
        <v>0</v>
      </c>
    </row>
    <row r="42" spans="1:23">
      <c r="A42" s="55">
        <v>12</v>
      </c>
      <c r="B42" s="33" t="s">
        <v>33</v>
      </c>
      <c r="C42" s="1">
        <v>499</v>
      </c>
      <c r="D42" s="45">
        <v>206</v>
      </c>
      <c r="E42" s="31">
        <f>_xlfn.XLOOKUP(D42,'Feebate Table &amp; Graph'!$A$37:$A$337, 'Feebate Table &amp; Graph'!$C$37:$C$337, "n/a")</f>
        <v>862.5</v>
      </c>
      <c r="F42" s="31">
        <f>_xlfn.XLOOKUP(D42,'Feebate Table &amp; Graph'!$A$37:$A$337, 'Feebate Table &amp; Graph'!$E$37:$E$337, "n/a")</f>
        <v>1897.4999999999998</v>
      </c>
      <c r="G42" s="52">
        <f t="shared" si="4"/>
        <v>1034.9999999999998</v>
      </c>
      <c r="I42" s="45"/>
      <c r="J42" s="31" t="str">
        <f>_xlfn.XLOOKUP(I42,'Feebate Table &amp; Graph'!$A$37:$A$337, 'Feebate Table &amp; Graph'!$C$37:$C$337, "n/a")</f>
        <v>n/a</v>
      </c>
      <c r="K42" s="31" t="str">
        <f>_xlfn.XLOOKUP(I42,'Feebate Table &amp; Graph'!$A$37:$A$337, 'Feebate Table &amp; Graph'!$E$37:$E$337, "n/a")</f>
        <v>n/a</v>
      </c>
      <c r="L42" s="52">
        <f t="shared" si="5"/>
        <v>0</v>
      </c>
      <c r="N42" s="45">
        <v>64</v>
      </c>
      <c r="O42" s="31">
        <f>_xlfn.XLOOKUP(N42,'Feebate Table &amp; Graph'!$A$37:$A$337, 'Feebate Table &amp; Graph'!$C$37:$C$337, "n/a")</f>
        <v>-2130.2758620689656</v>
      </c>
      <c r="P42" s="31">
        <f>_xlfn.XLOOKUP(N42,'Feebate Table &amp; Graph'!$A$37:$A$337, 'Feebate Table &amp; Graph'!$E$37:$E$337, "n/a")</f>
        <v>-1897.4999999999995</v>
      </c>
      <c r="Q42" s="52">
        <f t="shared" si="6"/>
        <v>232.77586206896603</v>
      </c>
      <c r="R42" s="31"/>
      <c r="S42" s="46"/>
      <c r="T42" s="31" t="str">
        <f>_xlfn.XLOOKUP(S42,'Feebate Table &amp; Graph'!$A$37:$A$337, 'Feebate Table &amp; Graph'!$C$37:$C$337, "n/a")</f>
        <v>n/a</v>
      </c>
      <c r="U42" s="31" t="str">
        <f>_xlfn.XLOOKUP(S42,'Feebate Table &amp; Graph'!$A$37:$A$337, 'Feebate Table &amp; Graph'!$E$37:$E$337, "n/a")</f>
        <v>n/a</v>
      </c>
      <c r="V42" s="52">
        <f t="shared" si="7"/>
        <v>0</v>
      </c>
    </row>
    <row r="43" spans="1:23">
      <c r="A43" s="55">
        <v>13</v>
      </c>
      <c r="B43" s="1" t="s">
        <v>59</v>
      </c>
      <c r="C43" s="1">
        <v>479</v>
      </c>
      <c r="D43" s="45">
        <v>183</v>
      </c>
      <c r="E43" s="31">
        <f>_xlfn.XLOOKUP(D43,'Feebate Table &amp; Graph'!$A$37:$A$337, 'Feebate Table &amp; Graph'!$C$37:$C$337, "n/a")</f>
        <v>0</v>
      </c>
      <c r="F43" s="31">
        <f>_xlfn.XLOOKUP(D43,'Feebate Table &amp; Graph'!$A$37:$A$337, 'Feebate Table &amp; Graph'!$E$37:$E$337, "n/a")</f>
        <v>1236.25</v>
      </c>
      <c r="G43" s="52">
        <f t="shared" si="4"/>
        <v>1236.25</v>
      </c>
      <c r="I43" s="45">
        <v>171</v>
      </c>
      <c r="J43" s="31">
        <f>_xlfn.XLOOKUP(I43,'Feebate Table &amp; Graph'!$A$37:$A$337, 'Feebate Table &amp; Graph'!$C$37:$C$337, "n/a")</f>
        <v>0</v>
      </c>
      <c r="K43" s="31">
        <f>_xlfn.XLOOKUP(I43,'Feebate Table &amp; Graph'!$A$37:$A$337, 'Feebate Table &amp; Graph'!$E$37:$E$337, "n/a")</f>
        <v>891.24999999999989</v>
      </c>
      <c r="L43" s="52">
        <f t="shared" si="5"/>
        <v>891.24999999999989</v>
      </c>
      <c r="N43" s="45"/>
      <c r="O43" s="31" t="str">
        <f>_xlfn.XLOOKUP(N43,'Feebate Table &amp; Graph'!$A$37:$A$337, 'Feebate Table &amp; Graph'!$C$37:$C$337, "n/a")</f>
        <v>n/a</v>
      </c>
      <c r="P43" s="31" t="str">
        <f>_xlfn.XLOOKUP(N43,'Feebate Table &amp; Graph'!$A$37:$A$337, 'Feebate Table &amp; Graph'!$E$37:$E$337, "n/a")</f>
        <v>n/a</v>
      </c>
      <c r="Q43" s="52">
        <f t="shared" si="6"/>
        <v>0</v>
      </c>
      <c r="R43" s="31"/>
      <c r="S43" s="46"/>
      <c r="T43" s="31" t="str">
        <f>_xlfn.XLOOKUP(S43,'Feebate Table &amp; Graph'!$A$37:$A$337, 'Feebate Table &amp; Graph'!$C$37:$C$337, "n/a")</f>
        <v>n/a</v>
      </c>
      <c r="U43" s="31" t="str">
        <f>_xlfn.XLOOKUP(S43,'Feebate Table &amp; Graph'!$A$37:$A$337, 'Feebate Table &amp; Graph'!$E$37:$E$337, "n/a")</f>
        <v>n/a</v>
      </c>
      <c r="V43" s="52">
        <f t="shared" si="7"/>
        <v>0</v>
      </c>
      <c r="W43" s="37" t="s">
        <v>60</v>
      </c>
    </row>
    <row r="44" spans="1:23">
      <c r="A44" s="55">
        <v>14</v>
      </c>
      <c r="B44" s="1" t="s">
        <v>61</v>
      </c>
      <c r="C44" s="1">
        <v>443</v>
      </c>
      <c r="D44" s="45">
        <v>180</v>
      </c>
      <c r="E44" s="31">
        <f>_xlfn.XLOOKUP(D44,'Feebate Table &amp; Graph'!$A$37:$A$337, 'Feebate Table &amp; Graph'!$C$37:$C$337, "n/a")</f>
        <v>0</v>
      </c>
      <c r="F44" s="31">
        <f>_xlfn.XLOOKUP(D44,'Feebate Table &amp; Graph'!$A$37:$A$337, 'Feebate Table &amp; Graph'!$E$37:$E$337, "n/a")</f>
        <v>1150</v>
      </c>
      <c r="G44" s="52">
        <f t="shared" si="4"/>
        <v>1150</v>
      </c>
      <c r="I44" s="45">
        <v>137</v>
      </c>
      <c r="J44" s="31">
        <f>_xlfn.XLOOKUP(I44,'Feebate Table &amp; Graph'!$A$37:$A$337, 'Feebate Table &amp; Graph'!$C$37:$C$337, "n/a")</f>
        <v>-624.96551724137953</v>
      </c>
      <c r="K44" s="31">
        <f>_xlfn.XLOOKUP(I44,'Feebate Table &amp; Graph'!$A$37:$A$337, 'Feebate Table &amp; Graph'!$E$37:$E$337, "n/a")</f>
        <v>0</v>
      </c>
      <c r="L44" s="52">
        <f t="shared" si="5"/>
        <v>624.96551724137953</v>
      </c>
      <c r="N44" s="45"/>
      <c r="O44" s="31" t="str">
        <f>_xlfn.XLOOKUP(N44,'Feebate Table &amp; Graph'!$A$37:$A$337, 'Feebate Table &amp; Graph'!$C$37:$C$337, "n/a")</f>
        <v>n/a</v>
      </c>
      <c r="P44" s="31" t="str">
        <f>_xlfn.XLOOKUP(N44,'Feebate Table &amp; Graph'!$A$37:$A$337, 'Feebate Table &amp; Graph'!$E$37:$E$337, "n/a")</f>
        <v>n/a</v>
      </c>
      <c r="Q44" s="52">
        <f t="shared" si="6"/>
        <v>0</v>
      </c>
      <c r="R44" s="31"/>
      <c r="S44" s="46"/>
      <c r="T44" s="31" t="str">
        <f>_xlfn.XLOOKUP(S44,'Feebate Table &amp; Graph'!$A$37:$A$337, 'Feebate Table &amp; Graph'!$C$37:$C$337, "n/a")</f>
        <v>n/a</v>
      </c>
      <c r="U44" s="31" t="str">
        <f>_xlfn.XLOOKUP(S44,'Feebate Table &amp; Graph'!$A$37:$A$337, 'Feebate Table &amp; Graph'!$E$37:$E$337, "n/a")</f>
        <v>n/a</v>
      </c>
      <c r="V44" s="52">
        <f t="shared" si="7"/>
        <v>0</v>
      </c>
    </row>
    <row r="45" spans="1:23">
      <c r="A45" s="55">
        <v>15</v>
      </c>
      <c r="B45" s="1" t="s">
        <v>28</v>
      </c>
      <c r="C45" s="1">
        <v>406</v>
      </c>
      <c r="D45" s="45">
        <v>136</v>
      </c>
      <c r="E45" s="31">
        <f>_xlfn.XLOOKUP(D45,'Feebate Table &amp; Graph'!$A$37:$A$337, 'Feebate Table &amp; Graph'!$C$37:$C$337, "n/a")</f>
        <v>-645.58620689655197</v>
      </c>
      <c r="F45" s="31">
        <f>_xlfn.XLOOKUP(D45,'Feebate Table &amp; Graph'!$A$37:$A$337, 'Feebate Table &amp; Graph'!$E$37:$E$337, "n/a")</f>
        <v>0</v>
      </c>
      <c r="G45" s="52">
        <f t="shared" si="4"/>
        <v>645.58620689655197</v>
      </c>
      <c r="I45" s="45">
        <v>107</v>
      </c>
      <c r="J45" s="31">
        <f>_xlfn.XLOOKUP(I45,'Feebate Table &amp; Graph'!$A$37:$A$337, 'Feebate Table &amp; Graph'!$C$37:$C$337, "n/a")</f>
        <v>-1243.5862068965519</v>
      </c>
      <c r="K45" s="31">
        <f>_xlfn.XLOOKUP(I45,'Feebate Table &amp; Graph'!$A$37:$A$337, 'Feebate Table &amp; Graph'!$E$37:$E$337, "n/a")</f>
        <v>0</v>
      </c>
      <c r="L45" s="52">
        <f t="shared" si="5"/>
        <v>1243.5862068965519</v>
      </c>
      <c r="N45" s="45"/>
      <c r="O45" s="31" t="str">
        <f>_xlfn.XLOOKUP(N45,'Feebate Table &amp; Graph'!$A$37:$A$337, 'Feebate Table &amp; Graph'!$C$37:$C$337, "n/a")</f>
        <v>n/a</v>
      </c>
      <c r="P45" s="31" t="str">
        <f>_xlfn.XLOOKUP(N45,'Feebate Table &amp; Graph'!$A$37:$A$337, 'Feebate Table &amp; Graph'!$E$37:$E$337, "n/a")</f>
        <v>n/a</v>
      </c>
      <c r="Q45" s="52">
        <f t="shared" si="6"/>
        <v>0</v>
      </c>
      <c r="R45" s="31"/>
      <c r="S45" s="46"/>
      <c r="T45" s="31" t="str">
        <f>_xlfn.XLOOKUP(S45,'Feebate Table &amp; Graph'!$A$37:$A$337, 'Feebate Table &amp; Graph'!$C$37:$C$337, "n/a")</f>
        <v>n/a</v>
      </c>
      <c r="U45" s="31" t="str">
        <f>_xlfn.XLOOKUP(S45,'Feebate Table &amp; Graph'!$A$37:$A$337, 'Feebate Table &amp; Graph'!$E$37:$E$337, "n/a")</f>
        <v>n/a</v>
      </c>
      <c r="V45" s="52">
        <f t="shared" si="7"/>
        <v>0</v>
      </c>
    </row>
    <row r="46" spans="1:23">
      <c r="A46" s="55">
        <v>16</v>
      </c>
      <c r="B46" s="39" t="s">
        <v>62</v>
      </c>
      <c r="C46" s="1">
        <v>403</v>
      </c>
      <c r="D46" s="45">
        <v>231</v>
      </c>
      <c r="E46" s="31">
        <f>_xlfn.XLOOKUP(D46,'Feebate Table &amp; Graph'!$A$37:$A$337, 'Feebate Table &amp; Graph'!$C$37:$C$337, "n/a")</f>
        <v>1940.625</v>
      </c>
      <c r="F46" s="31">
        <f>_xlfn.XLOOKUP(D46,'Feebate Table &amp; Graph'!$A$37:$A$337, 'Feebate Table &amp; Graph'!$E$37:$E$337, "n/a")</f>
        <v>2616.2499999999995</v>
      </c>
      <c r="G46" s="52">
        <f t="shared" si="4"/>
        <v>675.62499999999955</v>
      </c>
      <c r="I46" s="45"/>
      <c r="J46" s="31" t="str">
        <f>_xlfn.XLOOKUP(I46,'Feebate Table &amp; Graph'!$A$37:$A$337, 'Feebate Table &amp; Graph'!$C$37:$C$337, "n/a")</f>
        <v>n/a</v>
      </c>
      <c r="K46" s="31" t="str">
        <f>_xlfn.XLOOKUP(I46,'Feebate Table &amp; Graph'!$A$37:$A$337, 'Feebate Table &amp; Graph'!$E$37:$E$337, "n/a")</f>
        <v>n/a</v>
      </c>
      <c r="L46" s="52">
        <f t="shared" si="5"/>
        <v>0</v>
      </c>
      <c r="N46" s="45"/>
      <c r="O46" s="31" t="str">
        <f>_xlfn.XLOOKUP(N46,'Feebate Table &amp; Graph'!$A$37:$A$337, 'Feebate Table &amp; Graph'!$C$37:$C$337, "n/a")</f>
        <v>n/a</v>
      </c>
      <c r="P46" s="31" t="str">
        <f>_xlfn.XLOOKUP(N46,'Feebate Table &amp; Graph'!$A$37:$A$337, 'Feebate Table &amp; Graph'!$E$37:$E$337, "n/a")</f>
        <v>n/a</v>
      </c>
      <c r="Q46" s="52">
        <f t="shared" si="6"/>
        <v>0</v>
      </c>
      <c r="R46" s="31"/>
      <c r="S46" s="46"/>
      <c r="T46" s="31" t="str">
        <f>_xlfn.XLOOKUP(S46,'Feebate Table &amp; Graph'!$A$37:$A$337, 'Feebate Table &amp; Graph'!$C$37:$C$337, "n/a")</f>
        <v>n/a</v>
      </c>
      <c r="U46" s="31" t="str">
        <f>_xlfn.XLOOKUP(S46,'Feebate Table &amp; Graph'!$A$37:$A$337, 'Feebate Table &amp; Graph'!$E$37:$E$337, "n/a")</f>
        <v>n/a</v>
      </c>
      <c r="V46" s="52">
        <f t="shared" si="7"/>
        <v>0</v>
      </c>
      <c r="W46" s="37" t="s">
        <v>63</v>
      </c>
    </row>
    <row r="47" spans="1:23">
      <c r="A47" s="55">
        <v>17</v>
      </c>
      <c r="B47" s="33" t="s">
        <v>64</v>
      </c>
      <c r="C47" s="1">
        <v>368</v>
      </c>
      <c r="D47" s="45"/>
      <c r="E47" s="31" t="str">
        <f>_xlfn.XLOOKUP(D47,'Feebate Table &amp; Graph'!$A$37:$A$337, 'Feebate Table &amp; Graph'!$C$37:$C$337, "n/a")</f>
        <v>n/a</v>
      </c>
      <c r="F47" s="31" t="str">
        <f>_xlfn.XLOOKUP(D47,'Feebate Table &amp; Graph'!$A$37:$A$337, 'Feebate Table &amp; Graph'!$E$37:$E$337, "n/a")</f>
        <v>n/a</v>
      </c>
      <c r="G47" s="52">
        <f t="shared" si="4"/>
        <v>0</v>
      </c>
      <c r="I47" s="45">
        <v>99</v>
      </c>
      <c r="J47" s="31">
        <f>_xlfn.XLOOKUP(I47,'Feebate Table &amp; Graph'!$A$37:$A$337, 'Feebate Table &amp; Graph'!$C$37:$C$337, "n/a")</f>
        <v>-1408.5517241379312</v>
      </c>
      <c r="K47" s="31">
        <f>_xlfn.XLOOKUP(I47,'Feebate Table &amp; Graph'!$A$37:$A$337, 'Feebate Table &amp; Graph'!$E$37:$E$337, "n/a")</f>
        <v>-891.24999999999989</v>
      </c>
      <c r="L47" s="52">
        <f t="shared" si="5"/>
        <v>517.30172413793127</v>
      </c>
      <c r="N47" s="45"/>
      <c r="O47" s="31" t="str">
        <f>_xlfn.XLOOKUP(N47,'Feebate Table &amp; Graph'!$A$37:$A$337, 'Feebate Table &amp; Graph'!$C$37:$C$337, "n/a")</f>
        <v>n/a</v>
      </c>
      <c r="P47" s="31" t="str">
        <f>_xlfn.XLOOKUP(N47,'Feebate Table &amp; Graph'!$A$37:$A$337, 'Feebate Table &amp; Graph'!$E$37:$E$337, "n/a")</f>
        <v>n/a</v>
      </c>
      <c r="Q47" s="52">
        <f t="shared" si="6"/>
        <v>0</v>
      </c>
      <c r="R47" s="31"/>
      <c r="S47" s="46"/>
      <c r="T47" s="31" t="str">
        <f>_xlfn.XLOOKUP(S47,'Feebate Table &amp; Graph'!$A$37:$A$337, 'Feebate Table &amp; Graph'!$C$37:$C$337, "n/a")</f>
        <v>n/a</v>
      </c>
      <c r="U47" s="31" t="str">
        <f>_xlfn.XLOOKUP(S47,'Feebate Table &amp; Graph'!$A$37:$A$337, 'Feebate Table &amp; Graph'!$E$37:$E$337, "n/a")</f>
        <v>n/a</v>
      </c>
      <c r="V47" s="52">
        <f t="shared" si="7"/>
        <v>0</v>
      </c>
    </row>
    <row r="48" spans="1:23">
      <c r="A48" s="55">
        <v>18</v>
      </c>
      <c r="B48" s="1" t="s">
        <v>65</v>
      </c>
      <c r="C48" s="1">
        <v>321</v>
      </c>
      <c r="D48" s="45">
        <v>162</v>
      </c>
      <c r="E48" s="31">
        <f>_xlfn.XLOOKUP(D48,'Feebate Table &amp; Graph'!$A$37:$A$337, 'Feebate Table &amp; Graph'!$C$37:$C$337, "n/a")</f>
        <v>0</v>
      </c>
      <c r="F48" s="31">
        <f>_xlfn.XLOOKUP(D48,'Feebate Table &amp; Graph'!$A$37:$A$337, 'Feebate Table &amp; Graph'!$E$37:$E$337, "n/a")</f>
        <v>632.5</v>
      </c>
      <c r="G48" s="52">
        <f t="shared" si="4"/>
        <v>632.5</v>
      </c>
      <c r="I48" s="45">
        <v>135</v>
      </c>
      <c r="J48" s="31">
        <f>_xlfn.XLOOKUP(I48,'Feebate Table &amp; Graph'!$A$37:$A$337, 'Feebate Table &amp; Graph'!$C$37:$C$337, "n/a")</f>
        <v>-666.20689655172441</v>
      </c>
      <c r="K48" s="31">
        <f>_xlfn.XLOOKUP(I48,'Feebate Table &amp; Graph'!$A$37:$A$337, 'Feebate Table &amp; Graph'!$E$37:$E$337, "n/a")</f>
        <v>0</v>
      </c>
      <c r="L48" s="52">
        <f t="shared" si="5"/>
        <v>666.20689655172441</v>
      </c>
      <c r="N48" s="45"/>
      <c r="O48" s="31" t="str">
        <f>_xlfn.XLOOKUP(N48,'Feebate Table &amp; Graph'!$A$37:$A$337, 'Feebate Table &amp; Graph'!$C$37:$C$337, "n/a")</f>
        <v>n/a</v>
      </c>
      <c r="P48" s="31" t="str">
        <f>_xlfn.XLOOKUP(N48,'Feebate Table &amp; Graph'!$A$37:$A$337, 'Feebate Table &amp; Graph'!$E$37:$E$337, "n/a")</f>
        <v>n/a</v>
      </c>
      <c r="Q48" s="52">
        <f t="shared" si="6"/>
        <v>0</v>
      </c>
      <c r="R48" s="31"/>
      <c r="S48" s="46"/>
      <c r="T48" s="31" t="str">
        <f>_xlfn.XLOOKUP(S48,'Feebate Table &amp; Graph'!$A$37:$A$337, 'Feebate Table &amp; Graph'!$C$37:$C$337, "n/a")</f>
        <v>n/a</v>
      </c>
      <c r="U48" s="31" t="str">
        <f>_xlfn.XLOOKUP(S48,'Feebate Table &amp; Graph'!$A$37:$A$337, 'Feebate Table &amp; Graph'!$E$37:$E$337, "n/a")</f>
        <v>n/a</v>
      </c>
      <c r="V48" s="52">
        <f t="shared" si="7"/>
        <v>0</v>
      </c>
    </row>
    <row r="49" spans="1:23">
      <c r="A49" s="55">
        <v>19</v>
      </c>
      <c r="B49" s="33" t="s">
        <v>66</v>
      </c>
      <c r="C49" s="1">
        <v>289</v>
      </c>
      <c r="D49" s="45">
        <v>117</v>
      </c>
      <c r="E49" s="31">
        <f>_xlfn.XLOOKUP(D49,'Feebate Table &amp; Graph'!$A$37:$A$337, 'Feebate Table &amp; Graph'!$C$37:$C$337, "n/a")</f>
        <v>-1037.3793103448279</v>
      </c>
      <c r="F49" s="31">
        <f>_xlfn.XLOOKUP(D49,'Feebate Table &amp; Graph'!$A$37:$A$337, 'Feebate Table &amp; Graph'!$E$37:$E$337, "n/a")</f>
        <v>0</v>
      </c>
      <c r="G49" s="52">
        <f t="shared" si="4"/>
        <v>1037.3793103448279</v>
      </c>
      <c r="I49" s="45">
        <v>90</v>
      </c>
      <c r="J49" s="31">
        <f>_xlfn.XLOOKUP(I49,'Feebate Table &amp; Graph'!$A$37:$A$337, 'Feebate Table &amp; Graph'!$C$37:$C$337, "n/a")</f>
        <v>-1594.1379310344828</v>
      </c>
      <c r="K49" s="31">
        <f>_xlfn.XLOOKUP(I49,'Feebate Table &amp; Graph'!$A$37:$A$337, 'Feebate Table &amp; Graph'!$E$37:$E$337, "n/a")</f>
        <v>-1149.9999999999998</v>
      </c>
      <c r="L49" s="52">
        <f t="shared" si="5"/>
        <v>444.13793103448302</v>
      </c>
      <c r="N49" s="45"/>
      <c r="O49" s="31" t="str">
        <f>_xlfn.XLOOKUP(N49,'Feebate Table &amp; Graph'!$A$37:$A$337, 'Feebate Table &amp; Graph'!$C$37:$C$337, "n/a")</f>
        <v>n/a</v>
      </c>
      <c r="P49" s="31" t="str">
        <f>_xlfn.XLOOKUP(N49,'Feebate Table &amp; Graph'!$A$37:$A$337, 'Feebate Table &amp; Graph'!$E$37:$E$337, "n/a")</f>
        <v>n/a</v>
      </c>
      <c r="Q49" s="52">
        <f t="shared" si="6"/>
        <v>0</v>
      </c>
      <c r="R49" s="31"/>
      <c r="S49" s="46"/>
      <c r="T49" s="31" t="str">
        <f>_xlfn.XLOOKUP(S49,'Feebate Table &amp; Graph'!$A$37:$A$337, 'Feebate Table &amp; Graph'!$C$37:$C$337, "n/a")</f>
        <v>n/a</v>
      </c>
      <c r="U49" s="31" t="str">
        <f>_xlfn.XLOOKUP(S49,'Feebate Table &amp; Graph'!$A$37:$A$337, 'Feebate Table &amp; Graph'!$E$37:$E$337, "n/a")</f>
        <v>n/a</v>
      </c>
      <c r="V49" s="52">
        <f t="shared" si="7"/>
        <v>0</v>
      </c>
    </row>
    <row r="50" spans="1:23">
      <c r="A50" s="55">
        <v>20</v>
      </c>
      <c r="B50" s="1" t="s">
        <v>67</v>
      </c>
      <c r="C50" s="47">
        <v>285</v>
      </c>
      <c r="D50" s="37">
        <v>182</v>
      </c>
      <c r="E50" s="31">
        <f>_xlfn.XLOOKUP(D50,'Feebate Table &amp; Graph'!$A$37:$A$337, 'Feebate Table &amp; Graph'!$C$37:$C$337, "n/a")</f>
        <v>0</v>
      </c>
      <c r="F50" s="31">
        <f>_xlfn.XLOOKUP(D50,'Feebate Table &amp; Graph'!$A$37:$A$337, 'Feebate Table &amp; Graph'!$E$37:$E$337, "n/a")</f>
        <v>1207.5</v>
      </c>
      <c r="G50" s="52">
        <f t="shared" si="4"/>
        <v>1207.5</v>
      </c>
      <c r="I50" s="45"/>
      <c r="J50" s="31" t="str">
        <f>_xlfn.XLOOKUP(I50,'Feebate Table &amp; Graph'!$A$37:$A$337, 'Feebate Table &amp; Graph'!$C$37:$C$337, "n/a")</f>
        <v>n/a</v>
      </c>
      <c r="K50" s="31" t="str">
        <f>_xlfn.XLOOKUP(I50,'Feebate Table &amp; Graph'!$A$37:$A$337, 'Feebate Table &amp; Graph'!$E$37:$E$337, "n/a")</f>
        <v>n/a</v>
      </c>
      <c r="L50" s="52">
        <f t="shared" si="5"/>
        <v>0</v>
      </c>
      <c r="N50" s="45"/>
      <c r="O50" s="31" t="str">
        <f>_xlfn.XLOOKUP(N50,'Feebate Table &amp; Graph'!$A$37:$A$337, 'Feebate Table &amp; Graph'!$C$37:$C$337, "n/a")</f>
        <v>n/a</v>
      </c>
      <c r="P50" s="31" t="str">
        <f>_xlfn.XLOOKUP(N50,'Feebate Table &amp; Graph'!$A$37:$A$337, 'Feebate Table &amp; Graph'!$E$37:$E$337, "n/a")</f>
        <v>n/a</v>
      </c>
      <c r="Q50" s="52">
        <f t="shared" si="6"/>
        <v>0</v>
      </c>
      <c r="R50" s="31"/>
      <c r="S50" s="46"/>
      <c r="T50" s="31" t="str">
        <f>_xlfn.XLOOKUP(S50,'Feebate Table &amp; Graph'!$A$37:$A$337, 'Feebate Table &amp; Graph'!$C$37:$C$337, "n/a")</f>
        <v>n/a</v>
      </c>
      <c r="U50" s="31" t="str">
        <f>_xlfn.XLOOKUP(S50,'Feebate Table &amp; Graph'!$A$37:$A$337, 'Feebate Table &amp; Graph'!$E$37:$E$337, "n/a")</f>
        <v>n/a</v>
      </c>
      <c r="V50" s="52">
        <f t="shared" si="7"/>
        <v>0</v>
      </c>
      <c r="W50" s="37" t="s">
        <v>68</v>
      </c>
    </row>
    <row r="51" spans="1:23">
      <c r="C51" s="49"/>
      <c r="D51" s="37"/>
      <c r="E51" s="31"/>
      <c r="F51" s="31"/>
      <c r="G51" s="31"/>
      <c r="I51" s="50"/>
      <c r="J51" s="31"/>
      <c r="K51" s="31"/>
      <c r="L51" s="31"/>
      <c r="N51" s="50"/>
      <c r="O51" s="31"/>
      <c r="P51" s="31"/>
      <c r="Q51" s="31"/>
      <c r="R51" s="31"/>
      <c r="S51" s="51"/>
      <c r="T51" s="31"/>
      <c r="U51" s="31"/>
      <c r="V51" s="31"/>
      <c r="W51" s="37"/>
    </row>
    <row r="52" spans="1:23" ht="82.5">
      <c r="B52" s="48" t="s">
        <v>69</v>
      </c>
    </row>
  </sheetData>
  <conditionalFormatting sqref="J31:J51">
    <cfRule type="colorScale" priority="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51:L51 K31:K50">
    <cfRule type="colorScale" priority="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1:O51">
    <cfRule type="colorScale" priority="8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31:P45 R31:R45">
    <cfRule type="colorScale" priority="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1:T51">
    <cfRule type="colorScale" priority="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51:V51 U31:U50">
    <cfRule type="colorScale" priority="8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1:O51">
    <cfRule type="colorScale" priority="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51:Q51 P31:P50">
    <cfRule type="colorScale" priority="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1:T51">
    <cfRule type="colorScale" priority="4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51:V51">
    <cfRule type="colorScale" priority="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46 R46">
    <cfRule type="colorScale" priority="4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47 R47">
    <cfRule type="colorScale" priority="3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48 R48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49 R49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51:R51 P50 R50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7:J27">
    <cfRule type="colorScale" priority="9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27:L27 K7:K26">
    <cfRule type="colorScale" priority="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7:O27">
    <cfRule type="colorScale" priority="9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P27:R27 P7:P26 R7:R26">
    <cfRule type="colorScale" priority="1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7:T27">
    <cfRule type="colorScale" priority="10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U27:V27 U7:U26">
    <cfRule type="colorScale" priority="1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31:F45">
    <cfRule type="colorScale" priority="1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46:F46">
    <cfRule type="colorScale" priority="1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47:F47">
    <cfRule type="colorScale" priority="1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48:F48">
    <cfRule type="colorScale" priority="1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49:F49">
    <cfRule type="colorScale" priority="1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51:G51 E50:F50">
    <cfRule type="colorScale" priority="1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27:G28 E7:F26">
    <cfRule type="colorScale" priority="1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1:K45">
    <cfRule type="colorScale" priority="1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6:K46">
    <cfRule type="colorScale" priority="1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7:K47">
    <cfRule type="colorScale" priority="16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8:K48">
    <cfRule type="colorScale" priority="17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9:K49">
    <cfRule type="colorScale" priority="1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1:L51 J50:K50">
    <cfRule type="colorScale" priority="18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1:P45">
    <cfRule type="colorScale" priority="1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6:P46">
    <cfRule type="colorScale" priority="1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7:P47">
    <cfRule type="colorScale" priority="20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8:P48">
    <cfRule type="colorScale" priority="2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9:P49">
    <cfRule type="colorScale" priority="2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1:Q51 O50:P50">
    <cfRule type="colorScale" priority="2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1:U45 O31:P45 J31:K45 E31:F45">
    <cfRule type="colorScale" priority="2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31:U45">
    <cfRule type="colorScale" priority="2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6:U46 O46:P46 J46:K46 E46:F46">
    <cfRule type="colorScale" priority="2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6:U46">
    <cfRule type="colorScale" priority="2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7:U47 O47:P47 J47:K47 E47:F47">
    <cfRule type="colorScale" priority="2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7:U47">
    <cfRule type="colorScale" priority="24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8:U48 O48:P48 J48:K48 E48:F48">
    <cfRule type="colorScale" priority="2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8:U48">
    <cfRule type="colorScale" priority="2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9:U49 O49:P49 J49:K49 E49:F49">
    <cfRule type="colorScale" priority="2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49:U49">
    <cfRule type="colorScale" priority="2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1:V51 O51:Q51 J51:L51 E51:G51 E50:F50 J50:K50 O50:P50 T50:U50">
    <cfRule type="colorScale" priority="2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1:V51 T50:U50">
    <cfRule type="colorScale" priority="2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51:V51 O51:Q51 J51:M51 E51:G51 E31:F50 J31:K50 M31:M50 O31:P50 T31:U50">
    <cfRule type="colorScale" priority="2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27:V27 O27:Q27 J27:L27 E27:G27 E7:F26 J7:K26 O7:P26 T7:U26">
    <cfRule type="colorScale" priority="2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T7:U26 O7:P26 J7:K26 E7:F26">
    <cfRule type="colorScale" priority="27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Feebate Table &amp; Graph</vt:lpstr>
      <vt:lpstr>Top 40 model analysis</vt:lpstr>
    </vt:vector>
  </TitlesOfParts>
  <Manager/>
  <Company>Ministry Of Transport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Sigurd Magnusson</dc:creator>
  <cp:keywords/>
  <dc:description/>
  <cp:lastModifiedBy>Sigurd Magnusson</cp:lastModifiedBy>
  <cp:revision/>
  <dcterms:created xsi:type="dcterms:W3CDTF">2023-02-26T22:00:17Z</dcterms:created>
  <dcterms:modified xsi:type="dcterms:W3CDTF">2023-05-01T02:57:31Z</dcterms:modified>
  <cp:category/>
  <cp:contentStatus/>
</cp:coreProperties>
</file>